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R\Southern Connecticut State University\DEPT IR Institutional Research - Documents\CT Higher Ed\SASR\Spring 2020-21\"/>
    </mc:Choice>
  </mc:AlternateContent>
  <bookViews>
    <workbookView xWindow="-41070" yWindow="-105" windowWidth="41175" windowHeight="21225"/>
  </bookViews>
  <sheets>
    <sheet name="SCSU Spring 2021 (Mar 3, 2021)" sheetId="3" r:id="rId1"/>
    <sheet name="Sheet1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9" i="3" l="1"/>
  <c r="Z29" i="3"/>
  <c r="Y29" i="3"/>
  <c r="AT18" i="3"/>
  <c r="AT17" i="3" l="1"/>
  <c r="BC37" i="3"/>
  <c r="BC13" i="3" l="1"/>
  <c r="R38" i="3"/>
  <c r="Q38" i="3"/>
  <c r="K35" i="3"/>
  <c r="I35" i="3"/>
  <c r="E32" i="3"/>
  <c r="D32" i="3"/>
  <c r="F31" i="3"/>
  <c r="E31" i="3"/>
  <c r="D31" i="3"/>
  <c r="E28" i="3"/>
  <c r="D28" i="3"/>
  <c r="E27" i="3"/>
  <c r="D27" i="3"/>
  <c r="K22" i="3"/>
  <c r="J22" i="3"/>
  <c r="I22" i="3"/>
  <c r="E22" i="3"/>
  <c r="F22" i="3" s="1"/>
  <c r="D22" i="3"/>
  <c r="D23" i="3" s="1"/>
  <c r="K21" i="3"/>
  <c r="J21" i="3"/>
  <c r="I21" i="3"/>
  <c r="F21" i="3"/>
  <c r="K20" i="3"/>
  <c r="J20" i="3"/>
  <c r="I20" i="3"/>
  <c r="F20" i="3"/>
  <c r="E18" i="3"/>
  <c r="F18" i="3" s="1"/>
  <c r="D18" i="3"/>
  <c r="K17" i="3"/>
  <c r="F17" i="3"/>
  <c r="K16" i="3"/>
  <c r="J16" i="3"/>
  <c r="J17" i="3" s="1"/>
  <c r="I16" i="3"/>
  <c r="F16" i="3"/>
  <c r="E11" i="3"/>
  <c r="E33" i="3" s="1"/>
  <c r="D11" i="3"/>
  <c r="D33" i="3" s="1"/>
  <c r="F10" i="3"/>
  <c r="F32" i="3" s="1"/>
  <c r="K9" i="3"/>
  <c r="K23" i="3" s="1"/>
  <c r="K24" i="3" s="1"/>
  <c r="J9" i="3"/>
  <c r="J23" i="3" s="1"/>
  <c r="J24" i="3" s="1"/>
  <c r="I9" i="3"/>
  <c r="I23" i="3" s="1"/>
  <c r="F9" i="3"/>
  <c r="F7" i="3"/>
  <c r="E7" i="3"/>
  <c r="E29" i="3" s="1"/>
  <c r="E34" i="3" s="1"/>
  <c r="D7" i="3"/>
  <c r="D29" i="3" s="1"/>
  <c r="D34" i="3" s="1"/>
  <c r="F6" i="3"/>
  <c r="F28" i="3" s="1"/>
  <c r="F5" i="3"/>
  <c r="F27" i="3" s="1"/>
  <c r="D12" i="3" l="1"/>
  <c r="E23" i="3"/>
  <c r="F23" i="3" s="1"/>
  <c r="F11" i="3"/>
  <c r="F33" i="3" s="1"/>
  <c r="J10" i="3"/>
  <c r="E12" i="3"/>
  <c r="F29" i="3"/>
  <c r="K10" i="3"/>
  <c r="F34" i="3" l="1"/>
  <c r="F12" i="3"/>
  <c r="AR32" i="3" l="1"/>
  <c r="AM34" i="3" l="1"/>
  <c r="S32" i="3" l="1"/>
  <c r="BC36" i="3"/>
  <c r="BD36" i="3" s="1"/>
  <c r="S35" i="3"/>
  <c r="R34" i="3"/>
  <c r="R37" i="3"/>
  <c r="Q34" i="3"/>
  <c r="Q37" i="3" s="1"/>
  <c r="BB33" i="3"/>
  <c r="BB37" i="3" s="1"/>
  <c r="BA33" i="3"/>
  <c r="BA37" i="3" s="1"/>
  <c r="BC32" i="3"/>
  <c r="BD32" i="3" s="1"/>
  <c r="BC31" i="3"/>
  <c r="BD31" i="3"/>
  <c r="AM31" i="3"/>
  <c r="AK31" i="3"/>
  <c r="AJ31" i="3"/>
  <c r="S31" i="3"/>
  <c r="AL30" i="3"/>
  <c r="S30" i="3"/>
  <c r="AL29" i="3"/>
  <c r="S29" i="3"/>
  <c r="AA28" i="3"/>
  <c r="AA27" i="3"/>
  <c r="S27" i="3"/>
  <c r="S26" i="3"/>
  <c r="S24" i="3"/>
  <c r="S23" i="3"/>
  <c r="S22" i="3"/>
  <c r="S21" i="3"/>
  <c r="AF20" i="3"/>
  <c r="AE20" i="3"/>
  <c r="AD20" i="3"/>
  <c r="AC20" i="3"/>
  <c r="AB20" i="3"/>
  <c r="AA20" i="3"/>
  <c r="Z20" i="3"/>
  <c r="Y20" i="3"/>
  <c r="AT19" i="3"/>
  <c r="AS19" i="3"/>
  <c r="AR19" i="3"/>
  <c r="AG19" i="3"/>
  <c r="S19" i="3"/>
  <c r="AG18" i="3"/>
  <c r="S18" i="3"/>
  <c r="AG17" i="3"/>
  <c r="S17" i="3"/>
  <c r="AG16" i="3"/>
  <c r="S16" i="3"/>
  <c r="AG15" i="3"/>
  <c r="S15" i="3"/>
  <c r="BB14" i="3"/>
  <c r="BA14" i="3"/>
  <c r="AG14" i="3"/>
  <c r="AG13" i="3"/>
  <c r="S13" i="3"/>
  <c r="BC12" i="3"/>
  <c r="AG12" i="3"/>
  <c r="BC11" i="3"/>
  <c r="AT11" i="3"/>
  <c r="AS11" i="3"/>
  <c r="AQ26" i="3" s="1"/>
  <c r="AR11" i="3"/>
  <c r="BC10" i="3"/>
  <c r="AG10" i="3"/>
  <c r="S10" i="3"/>
  <c r="BC9" i="3"/>
  <c r="AG9" i="3"/>
  <c r="S9" i="3"/>
  <c r="BC8" i="3"/>
  <c r="BC7" i="3"/>
  <c r="AM7" i="3"/>
  <c r="AK7" i="3"/>
  <c r="AJ7" i="3"/>
  <c r="S7" i="3"/>
  <c r="BC6" i="3"/>
  <c r="AL6" i="3"/>
  <c r="BC5" i="3"/>
  <c r="AL5" i="3"/>
  <c r="S5" i="3"/>
  <c r="BC4" i="3"/>
  <c r="S4" i="3"/>
  <c r="G25" i="4"/>
  <c r="O11" i="4"/>
  <c r="J10" i="4"/>
  <c r="G13" i="4"/>
  <c r="D13" i="4"/>
  <c r="A12" i="4"/>
  <c r="AL31" i="3" l="1"/>
  <c r="BC14" i="3"/>
  <c r="BC33" i="3"/>
  <c r="BD33" i="3" s="1"/>
  <c r="BD37" i="3" s="1"/>
  <c r="AG20" i="3"/>
  <c r="S37" i="3"/>
  <c r="AL7" i="3"/>
  <c r="S34" i="3"/>
  <c r="AS20" i="3"/>
  <c r="AT20" i="3"/>
  <c r="AR20" i="3"/>
  <c r="AS31" i="3"/>
  <c r="AS29" i="3"/>
  <c r="AS30" i="3"/>
  <c r="AS27" i="3"/>
  <c r="AS28" i="3"/>
  <c r="AS32" i="3" l="1"/>
</calcChain>
</file>

<file path=xl/comments1.xml><?xml version="1.0" encoding="utf-8"?>
<comments xmlns="http://schemas.openxmlformats.org/spreadsheetml/2006/main">
  <authors>
    <author>Lee, Chul</author>
  </authors>
  <commentList>
    <comment ref="G1" authorId="0" shapeId="0">
      <text>
        <r>
          <rPr>
            <b/>
            <sz val="9"/>
            <color indexed="81"/>
            <rFont val="Tahoma"/>
            <charset val="1"/>
          </rPr>
          <t>Lee, Chul:</t>
        </r>
        <r>
          <rPr>
            <sz val="9"/>
            <color indexed="81"/>
            <rFont val="Tahoma"/>
            <charset val="1"/>
          </rPr>
          <t xml:space="preserve">
FT_PT, RESD, LEVL, STYP are changed and updated using registration file if necessary. ADM file has too many erros.</t>
        </r>
      </text>
    </comment>
    <comment ref="V1" authorId="0" shapeId="0">
      <text>
        <r>
          <rPr>
            <b/>
            <sz val="9"/>
            <color indexed="81"/>
            <rFont val="Tahoma"/>
            <charset val="1"/>
          </rPr>
          <t>Lee, Chul:</t>
        </r>
        <r>
          <rPr>
            <sz val="9"/>
            <color indexed="81"/>
            <rFont val="Tahoma"/>
            <charset val="1"/>
          </rPr>
          <t xml:space="preserve">
please compare with the list Marie manages (School of Education)</t>
        </r>
      </text>
    </comment>
    <comment ref="AP1" authorId="0" shapeId="0">
      <text>
        <r>
          <rPr>
            <b/>
            <sz val="9"/>
            <color indexed="81"/>
            <rFont val="Tahoma"/>
            <charset val="1"/>
          </rPr>
          <t>Lee, Chul:</t>
        </r>
        <r>
          <rPr>
            <sz val="9"/>
            <color indexed="81"/>
            <rFont val="Tahoma"/>
            <charset val="1"/>
          </rPr>
          <t xml:space="preserve">
as of Feb 22, 2021 from CORE-CT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Lee, Chul:</t>
        </r>
        <r>
          <rPr>
            <sz val="9"/>
            <color indexed="81"/>
            <rFont val="Tahoma"/>
            <charset val="1"/>
          </rPr>
          <t xml:space="preserve">
use XLEE_RESD</t>
        </r>
      </text>
    </comment>
    <comment ref="AA7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including EPC</t>
        </r>
      </text>
    </comment>
    <comment ref="AD7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including SYC and PMC
</t>
        </r>
      </text>
    </comment>
    <comment ref="AL9" authorId="0" shapeId="0">
      <text>
        <r>
          <rPr>
            <b/>
            <sz val="9"/>
            <color indexed="81"/>
            <rFont val="Tahoma"/>
            <family val="2"/>
          </rPr>
          <t>Lee, Chul:
didn't include 'adjuncts'</t>
        </r>
      </text>
    </comment>
    <comment ref="AY9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including 'deaf'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Lee, Chul:</t>
        </r>
        <r>
          <rPr>
            <sz val="9"/>
            <color indexed="81"/>
            <rFont val="Tahoma"/>
            <charset val="1"/>
          </rPr>
          <t xml:space="preserve">
XLEE_RESD</t>
        </r>
      </text>
    </comment>
    <comment ref="AR28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Degree itself came from CORE-CT. However, degree types should be added from Digital Measure. Ask Maureen additional degree types in each semester to determine 'Approved Terminal.'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Lee, Chul:
keep inlist(SARADAP_ADMT, "PA", "SO" &lt;- email dated Sep 18, 2019 from Kim Laing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SAT new version. The highest score in each subject. </t>
        </r>
      </text>
    </comment>
    <comment ref="AL34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Including AAUP_Teaching AND Adjuncts</t>
        </r>
      </text>
    </comment>
    <comment ref="BD37" authorId="0" shapeId="0">
      <text>
        <r>
          <rPr>
            <b/>
            <sz val="9"/>
            <color indexed="81"/>
            <rFont val="Tahoma"/>
            <family val="2"/>
          </rPr>
          <t>Lee, Chul:</t>
        </r>
        <r>
          <rPr>
            <sz val="9"/>
            <color indexed="81"/>
            <rFont val="Tahoma"/>
            <family val="2"/>
          </rPr>
          <t xml:space="preserve">
chnaged the calculation (9/26/2019): FTE of UG course + FTE of GR cours</t>
        </r>
      </text>
    </comment>
  </commentList>
</comments>
</file>

<file path=xl/sharedStrings.xml><?xml version="1.0" encoding="utf-8"?>
<sst xmlns="http://schemas.openxmlformats.org/spreadsheetml/2006/main" count="288" uniqueCount="208">
  <si>
    <t>Enrollment by Student Level and Residency</t>
  </si>
  <si>
    <t>NEW Applications for FULL-TIME Undergraduate Admission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</si>
  <si>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</si>
  <si>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</si>
  <si>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</si>
  <si>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</si>
  <si>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</si>
  <si>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</si>
  <si>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</si>
  <si>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 xml:space="preserve"> Full-time</t>
  </si>
  <si>
    <t>Applications</t>
  </si>
  <si>
    <t>Admission</t>
  </si>
  <si>
    <t>Enrolled</t>
  </si>
  <si>
    <t>In State</t>
  </si>
  <si>
    <t>A.  First Time Freshmen</t>
  </si>
  <si>
    <t>Out of State</t>
  </si>
  <si>
    <t>Men</t>
  </si>
  <si>
    <t>TOTAL</t>
  </si>
  <si>
    <t>Women</t>
  </si>
  <si>
    <t>Part-time</t>
  </si>
  <si>
    <t>CT Residents</t>
  </si>
  <si>
    <t>YIELD</t>
  </si>
  <si>
    <t>B.  New Transfers from OTHER Institutions</t>
  </si>
  <si>
    <t>Graduate Students</t>
  </si>
  <si>
    <t>Full-time</t>
  </si>
  <si>
    <t>Total NEW Applications for Full Time Admission</t>
  </si>
  <si>
    <t>TOTAL GRADUATE STUDENTS</t>
  </si>
  <si>
    <t>All Students</t>
  </si>
  <si>
    <t xml:space="preserve">First Time Freshmen SAT Scores and Class Rank </t>
  </si>
  <si>
    <t>ALL Freshmen</t>
  </si>
  <si>
    <t>Special Freshman Admits</t>
  </si>
  <si>
    <t>Score</t>
  </si>
  <si>
    <t># of Students</t>
  </si>
  <si>
    <t>Mean SAT verbal</t>
  </si>
  <si>
    <t>Mean SAT math</t>
  </si>
  <si>
    <t>TOTAL ALL STUDENTS</t>
  </si>
  <si>
    <t>Mean SAT Writing</t>
  </si>
  <si>
    <t>Mean SAT combined</t>
  </si>
  <si>
    <t>Average class rank</t>
  </si>
  <si>
    <t>--</t>
  </si>
  <si>
    <t>TOTAL UNDERGRADUATE STUDENTS</t>
  </si>
  <si>
    <t>Enrollment by Program</t>
  </si>
  <si>
    <t xml:space="preserve">Enrollment in Education (CIP CODE =13) </t>
  </si>
  <si>
    <t xml:space="preserve">Summer Session:  Complete on Fall Report </t>
  </si>
  <si>
    <t xml:space="preserve"> Faculty Report</t>
  </si>
  <si>
    <t>Students With Disabilities*</t>
  </si>
  <si>
    <t>CIP 2 digit</t>
  </si>
  <si>
    <t>Program</t>
  </si>
  <si>
    <t>Undergraduate</t>
  </si>
  <si>
    <t>Graduate</t>
  </si>
  <si>
    <t>Total</t>
  </si>
  <si>
    <t xml:space="preserve">AND Teacher Preparation / Certification Programs </t>
  </si>
  <si>
    <t>Section 1:  Status and Rank</t>
  </si>
  <si>
    <t xml:space="preserve">*students are reported for their primary disability </t>
  </si>
  <si>
    <t>Include only those students ACCEPTED by your School of Education</t>
  </si>
  <si>
    <t>UDG</t>
  </si>
  <si>
    <t>GRD</t>
  </si>
  <si>
    <t>03</t>
  </si>
  <si>
    <t>Naturtal Resources and Conservation</t>
  </si>
  <si>
    <t>DO Not include PRE-program students</t>
  </si>
  <si>
    <t>Enrollment</t>
  </si>
  <si>
    <t>Total AAUP</t>
  </si>
  <si>
    <t>Teaching</t>
  </si>
  <si>
    <t>Learning Disabilities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</si>
  <si>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</si>
  <si>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</si>
  <si>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</si>
  <si>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</si>
  <si>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</si>
  <si>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</si>
  <si>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</si>
  <si>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</si>
  <si>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08</t>
  </si>
  <si>
    <t>Marketing Operations</t>
  </si>
  <si>
    <t>Post-Bac</t>
  </si>
  <si>
    <t>Master's</t>
  </si>
  <si>
    <t>Sixth Year</t>
  </si>
  <si>
    <t>Graduates</t>
  </si>
  <si>
    <t>Psychological/Emotional</t>
  </si>
  <si>
    <t>09</t>
  </si>
  <si>
    <t>Communications</t>
  </si>
  <si>
    <t>Associates</t>
  </si>
  <si>
    <t>Bachelor</t>
  </si>
  <si>
    <t>Certificate incl EPC</t>
  </si>
  <si>
    <t>Master</t>
  </si>
  <si>
    <t>Certificate</t>
  </si>
  <si>
    <t>Certificate incl PMC</t>
  </si>
  <si>
    <t>ED D</t>
  </si>
  <si>
    <t>EPCERT/EPCROS</t>
  </si>
  <si>
    <t>Professor</t>
  </si>
  <si>
    <t>Chronic Health</t>
  </si>
  <si>
    <t>Communication Technologies</t>
  </si>
  <si>
    <t>Associate Prof.</t>
  </si>
  <si>
    <t>Mobility</t>
  </si>
  <si>
    <t>Computer-Info Sci</t>
  </si>
  <si>
    <t>Female</t>
  </si>
  <si>
    <t>FTE*</t>
  </si>
  <si>
    <t>Total Teaching Load</t>
  </si>
  <si>
    <t>Assistant Prof.</t>
  </si>
  <si>
    <t>Hearing</t>
  </si>
  <si>
    <t>Education</t>
  </si>
  <si>
    <t>Male</t>
  </si>
  <si>
    <t>Full Term</t>
  </si>
  <si>
    <t>Instructor</t>
  </si>
  <si>
    <t>Vision</t>
  </si>
  <si>
    <t>Enginering</t>
  </si>
  <si>
    <t>Session A</t>
  </si>
  <si>
    <t>Subtotal</t>
  </si>
  <si>
    <t>Head/Brain Injury</t>
  </si>
  <si>
    <t>Engineering Technology</t>
  </si>
  <si>
    <t>Non-Res Alien</t>
  </si>
  <si>
    <t>Session AB</t>
  </si>
  <si>
    <t xml:space="preserve">Speech/Language </t>
  </si>
  <si>
    <t>Foreign Languages/Literature</t>
  </si>
  <si>
    <t>Black, Non Hisp.</t>
  </si>
  <si>
    <t>Session ABC</t>
  </si>
  <si>
    <t>*Total  ranked Faculty from AAUP Contract</t>
  </si>
  <si>
    <t>Include coaches, counselors, or librarians</t>
  </si>
  <si>
    <t>Other (list below in this column)</t>
  </si>
  <si>
    <t>Family and Consumer Sciences</t>
  </si>
  <si>
    <t>American Indian</t>
  </si>
  <si>
    <t>Session B</t>
  </si>
  <si>
    <t xml:space="preserve">#Instructional faculty only;  </t>
  </si>
  <si>
    <t>DO NOT include coaches, counselors, or librarians</t>
  </si>
  <si>
    <t>English Languages/Literature</t>
  </si>
  <si>
    <t>Asian</t>
  </si>
  <si>
    <t>Session BC</t>
  </si>
  <si>
    <t>Liberal Arts/Sci/Humanities</t>
  </si>
  <si>
    <t>Hispanic of Any Race</t>
  </si>
  <si>
    <t>Session C</t>
  </si>
  <si>
    <t>Other:</t>
  </si>
  <si>
    <t>Library Science</t>
  </si>
  <si>
    <t>White</t>
  </si>
  <si>
    <t>Other (Southern Opportunity)</t>
  </si>
  <si>
    <t>Lecturers</t>
  </si>
  <si>
    <t>Coordination/Hand Dexterity</t>
  </si>
  <si>
    <t>Biological/Life Science</t>
  </si>
  <si>
    <t>Multi-Racial</t>
  </si>
  <si>
    <t>Graduate Assistants</t>
  </si>
  <si>
    <t>Autism Spectrum Disorder</t>
  </si>
  <si>
    <t>Mathematics and Statistics</t>
  </si>
  <si>
    <t>Unknown</t>
  </si>
  <si>
    <t>Tourette's Syndrome</t>
  </si>
  <si>
    <t>Inter-Disciplinary</t>
  </si>
  <si>
    <t>Parks/Rec/Leisure/Fitness</t>
  </si>
  <si>
    <t>Philosophy/Religious Studies</t>
  </si>
  <si>
    <t>Physical Sciences</t>
  </si>
  <si>
    <t>Section 2: Highest Earned Degree</t>
  </si>
  <si>
    <t>Psychology</t>
  </si>
  <si>
    <t>Regular Rank Full-time Teaching Faculty</t>
  </si>
  <si>
    <t>Security and Protective Services</t>
  </si>
  <si>
    <t>Winter Session:  Complete on Spring Report</t>
  </si>
  <si>
    <t>Credit Hours by Course Level</t>
  </si>
  <si>
    <t>Public Administration and Social Servies</t>
  </si>
  <si>
    <t>Incoming</t>
  </si>
  <si>
    <t>Continuing</t>
  </si>
  <si>
    <t>N =</t>
  </si>
  <si>
    <t>Percent</t>
  </si>
  <si>
    <t>Disregard students' level when counting credit hours by course level</t>
  </si>
  <si>
    <t>Social Sciences</t>
  </si>
  <si>
    <t>Housing requests</t>
  </si>
  <si>
    <t>Doctoral Degree</t>
  </si>
  <si>
    <t>Construction Trades</t>
  </si>
  <si>
    <t>Accommodated</t>
  </si>
  <si>
    <t>Approved Terminal*</t>
  </si>
  <si>
    <t>FT Students</t>
  </si>
  <si>
    <t>PT Students</t>
  </si>
  <si>
    <t>Visual/Performing Arts</t>
  </si>
  <si>
    <t>% Accommodated</t>
  </si>
  <si>
    <t>Master's Degree**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</si>
  <si>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</si>
  <si>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</si>
  <si>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</si>
  <si>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</si>
  <si>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</si>
  <si>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</si>
  <si>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</si>
  <si>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</si>
  <si>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</si>
  <si>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</si>
  <si>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</si>
  <si>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>Undecided</t>
  </si>
  <si>
    <t xml:space="preserve">     Non-paying Beds*</t>
  </si>
  <si>
    <t>* Not Doctorate</t>
  </si>
  <si>
    <t>** Including 6th year certificate</t>
  </si>
  <si>
    <t>TOTAL Matriculated Students</t>
  </si>
  <si>
    <t xml:space="preserve">Actual bed count:  </t>
  </si>
  <si>
    <t>Session One</t>
  </si>
  <si>
    <t>Amended 11/4/2004</t>
  </si>
  <si>
    <t>Non-Matriculated Students</t>
  </si>
  <si>
    <t xml:space="preserve">Designed Capacity:  </t>
  </si>
  <si>
    <t>Session Two</t>
  </si>
  <si>
    <t>Approved:</t>
  </si>
  <si>
    <t>Graduate Courses</t>
  </si>
  <si>
    <t>Session Three</t>
  </si>
  <si>
    <t xml:space="preserve"> - MBA/CPA for teachers of Accounting only</t>
  </si>
  <si>
    <t>course #'s 500 and above</t>
  </si>
  <si>
    <t>TOTAL  Students</t>
  </si>
  <si>
    <t>*Non-paying beds include those used by RA's, Dorm Directors, etc.</t>
  </si>
  <si>
    <t>*Calculate FTE faculty on the basis of load hours divided by 12</t>
  </si>
  <si>
    <t xml:space="preserve"> - MFA for teachers of Fine Art or Applied Arts (not including Art History)</t>
  </si>
  <si>
    <t>check ---&gt;</t>
  </si>
  <si>
    <t xml:space="preserve"> - MLS for Librarians (or Education)</t>
  </si>
  <si>
    <t>(page 1 enrollments)</t>
  </si>
  <si>
    <t xml:space="preserve"> - MSW for teachers of Social Work</t>
  </si>
  <si>
    <t xml:space="preserve"> - JD or LLB for teachers of Business Law</t>
  </si>
  <si>
    <t>Total Course Credits</t>
  </si>
  <si>
    <t>Campus Housing -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</si>
</sst>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1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b/>
      <i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sz val="11"/>
      <color rgb="FFFF0000"/>
      <name val="Calibri"/>
      <family val="2"/>
      <scheme val="minor"/>
    </font>
    <font>
      <b/>
      <u/>
      <sz val="9"/>
      <name val="Arial"/>
      <family val="2"/>
    </font>
    <font>
      <b/>
      <sz val="11"/>
      <name val="Arial"/>
      <family val="2"/>
    </font>
    <font>
      <b/>
      <sz val="12"/>
      <color rgb="FFC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10"/>
      <color indexed="62"/>
      <name val="Arial"/>
      <family val="2"/>
    </font>
    <font>
      <sz val="10"/>
      <color rgb="FFFF0000"/>
      <name val="Arial"/>
      <family val="2"/>
    </font>
    <font>
      <sz val="12"/>
      <color indexed="18"/>
      <name val="Arial"/>
      <family val="2"/>
    </font>
    <font>
      <strike/>
      <sz val="10"/>
      <name val="Arial"/>
      <family val="2"/>
    </font>
    <font>
      <i/>
      <sz val="10"/>
      <color indexed="10"/>
      <name val="Arial"/>
      <family val="2"/>
    </font>
    <font>
      <sz val="10"/>
      <color indexed="62"/>
      <name val="Arial"/>
      <family val="2"/>
    </font>
    <font>
      <b/>
      <sz val="12"/>
      <color theme="4" tint="0.79998168889431442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u/>
      <sz val="10"/>
      <color theme="0" tint="-0.249977111117893"/>
      <name val="Arial"/>
      <family val="2"/>
    </font>
    <font>
      <sz val="11"/>
      <color theme="0" tint="-0.249977111117893"/>
      <name val="Calibri"/>
      <family val="2"/>
    </font>
    <font>
      <sz val="10"/>
      <color theme="0" tint="-0.249977111117893"/>
      <name val="Times New Roman"/>
      <family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</cellStyleXfs>
  <cellXfs count="179">
    <xf numFmtId="0" fontId="0" fillId="0" borderId="0" xfId="0"/>
    <xf numFmtId="3" fontId="0" fillId="0" borderId="0" xfId="0" applyNumberFormat="1"/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 applyAlignment="1">
      <alignment horizontal="center"/>
    </xf>
    <xf numFmtId="0" fontId="8" fillId="0" borderId="0" xfId="0" applyFont="1"/>
    <xf numFmtId="3" fontId="4" fillId="2" borderId="3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2" borderId="6" xfId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5" fillId="0" borderId="0" xfId="0" applyFont="1" applyFill="1"/>
    <xf numFmtId="9" fontId="5" fillId="2" borderId="12" xfId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11" fillId="0" borderId="0" xfId="0" applyFont="1"/>
    <xf numFmtId="0" fontId="6" fillId="0" borderId="0" xfId="0" applyFont="1"/>
    <xf numFmtId="0" fontId="7" fillId="0" borderId="0" xfId="0" applyFont="1"/>
    <xf numFmtId="0" fontId="5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19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2" applyAlignment="1">
      <alignment horizontal="center"/>
    </xf>
    <xf numFmtId="0" fontId="12" fillId="0" borderId="0" xfId="3" applyAlignment="1">
      <alignment horizontal="center"/>
    </xf>
    <xf numFmtId="0" fontId="4" fillId="0" borderId="0" xfId="0" applyFont="1" applyBorder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26" fillId="0" borderId="0" xfId="0" applyFont="1" applyBorder="1" applyAlignment="1"/>
    <xf numFmtId="0" fontId="5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12" fillId="0" borderId="0" xfId="3"/>
    <xf numFmtId="0" fontId="3" fillId="0" borderId="0" xfId="0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12" fillId="0" borderId="0" xfId="8" applyFont="1" applyAlignment="1">
      <alignment horizontal="center"/>
    </xf>
    <xf numFmtId="0" fontId="12" fillId="0" borderId="0" xfId="5" applyAlignment="1">
      <alignment horizontal="center"/>
    </xf>
    <xf numFmtId="0" fontId="12" fillId="0" borderId="0" xfId="5" applyFill="1" applyAlignment="1">
      <alignment horizontal="center"/>
    </xf>
    <xf numFmtId="0" fontId="12" fillId="0" borderId="0" xfId="4" applyAlignment="1">
      <alignment horizontal="center"/>
    </xf>
    <xf numFmtId="3" fontId="12" fillId="0" borderId="0" xfId="3" applyNumberFormat="1" applyAlignment="1">
      <alignment horizontal="center"/>
    </xf>
    <xf numFmtId="0" fontId="27" fillId="0" borderId="0" xfId="0" applyFont="1" applyBorder="1"/>
    <xf numFmtId="0" fontId="5" fillId="2" borderId="3" xfId="0" applyFont="1" applyFill="1" applyBorder="1" applyAlignment="1">
      <alignment horizontal="center"/>
    </xf>
    <xf numFmtId="0" fontId="27" fillId="0" borderId="0" xfId="0" applyFo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/>
    <xf numFmtId="0" fontId="12" fillId="0" borderId="0" xfId="2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  <xf numFmtId="9" fontId="4" fillId="0" borderId="0" xfId="6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24" fillId="0" borderId="0" xfId="3" applyFont="1" applyAlignment="1">
      <alignment horizontal="center"/>
    </xf>
    <xf numFmtId="3" fontId="5" fillId="0" borderId="0" xfId="0" applyNumberFormat="1" applyFont="1"/>
    <xf numFmtId="0" fontId="2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0" fillId="0" borderId="0" xfId="0" applyFont="1"/>
    <xf numFmtId="3" fontId="0" fillId="0" borderId="0" xfId="0" applyNumberFormat="1" applyAlignment="1">
      <alignment horizontal="center"/>
    </xf>
    <xf numFmtId="0" fontId="30" fillId="0" borderId="0" xfId="0" applyNumberFormat="1" applyFont="1" applyFill="1" applyBorder="1"/>
    <xf numFmtId="164" fontId="5" fillId="2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Font="1" applyBorder="1"/>
    <xf numFmtId="0" fontId="5" fillId="0" borderId="0" xfId="0" applyFont="1" applyBorder="1" applyAlignment="1">
      <alignment horizontal="right"/>
    </xf>
    <xf numFmtId="3" fontId="2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9" fontId="4" fillId="2" borderId="6" xfId="6" applyFont="1" applyFill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0" fillId="0" borderId="6" xfId="0" applyBorder="1"/>
    <xf numFmtId="0" fontId="3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32" fillId="3" borderId="0" xfId="0" applyFont="1" applyFill="1"/>
    <xf numFmtId="0" fontId="32" fillId="3" borderId="0" xfId="0" applyFont="1" applyFill="1" applyAlignment="1">
      <alignment horizontal="center"/>
    </xf>
    <xf numFmtId="0" fontId="33" fillId="3" borderId="0" xfId="0" applyFont="1" applyFill="1"/>
    <xf numFmtId="0" fontId="33" fillId="3" borderId="0" xfId="0" applyFont="1" applyFill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34" fillId="3" borderId="0" xfId="0" applyFont="1" applyFill="1" applyAlignment="1">
      <alignment horizontal="center"/>
    </xf>
    <xf numFmtId="3" fontId="32" fillId="3" borderId="2" xfId="0" applyNumberFormat="1" applyFont="1" applyFill="1" applyBorder="1" applyAlignment="1">
      <alignment horizontal="center"/>
    </xf>
    <xf numFmtId="1" fontId="32" fillId="3" borderId="0" xfId="0" applyNumberFormat="1" applyFont="1" applyFill="1" applyAlignment="1">
      <alignment horizontal="center"/>
    </xf>
    <xf numFmtId="0" fontId="33" fillId="3" borderId="0" xfId="0" applyFont="1" applyFill="1" applyBorder="1"/>
    <xf numFmtId="3" fontId="32" fillId="3" borderId="3" xfId="0" applyNumberFormat="1" applyFont="1" applyFill="1" applyBorder="1" applyAlignment="1">
      <alignment horizontal="center"/>
    </xf>
    <xf numFmtId="3" fontId="32" fillId="3" borderId="10" xfId="0" applyNumberFormat="1" applyFont="1" applyFill="1" applyBorder="1" applyAlignment="1">
      <alignment horizontal="center"/>
    </xf>
    <xf numFmtId="0" fontId="33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36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vertical="center"/>
    </xf>
    <xf numFmtId="0" fontId="39" fillId="3" borderId="0" xfId="0" applyFont="1" applyFill="1"/>
    <xf numFmtId="0" fontId="32" fillId="3" borderId="0" xfId="0" applyFont="1" applyFill="1" applyAlignment="1">
      <alignment horizontal="center" vertical="center"/>
    </xf>
    <xf numFmtId="1" fontId="32" fillId="3" borderId="0" xfId="0" applyNumberFormat="1" applyFont="1" applyFill="1" applyAlignment="1">
      <alignment horizontal="center" vertical="center"/>
    </xf>
    <xf numFmtId="1" fontId="39" fillId="3" borderId="0" xfId="0" applyNumberFormat="1" applyFont="1" applyFill="1"/>
    <xf numFmtId="0" fontId="38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32" fillId="3" borderId="0" xfId="9" applyFont="1" applyFill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5" fillId="4" borderId="0" xfId="0" applyFont="1" applyFill="1"/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8" fillId="3" borderId="0" xfId="0" applyFont="1" applyFill="1" applyAlignment="1">
      <alignment vertical="center"/>
    </xf>
    <xf numFmtId="0" fontId="2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0">
    <cellStyle name="Normal" xfId="0" builtinId="0"/>
    <cellStyle name="Normal 11" xfId="7"/>
    <cellStyle name="Normal 12" xfId="8"/>
    <cellStyle name="Normal 2" xfId="2"/>
    <cellStyle name="Normal 5" xfId="4"/>
    <cellStyle name="Normal 7" xfId="3"/>
    <cellStyle name="Normal 9" xfId="5"/>
    <cellStyle name="Normal_system" xfId="9"/>
    <cellStyle name="Percent 2 2 2" xfId="1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40"/>
  <sheetViews>
    <sheetView tabSelected="1" zoomScale="96" zoomScaleNormal="96" workbookViewId="0">
      <selection sqref="A1:F1"/>
    </sheetView>
  </sheetViews>
  <sheetFormatPr defaultRowHeight="15" x14ac:dyDescent="0.25"/>
  <cols>
    <col min="2" max="6" width="13.42578125" customWidth="1"/>
    <col min="8" max="8" width="25.140625" customWidth="1"/>
    <col min="9" max="9" width="12.140625" bestFit="1" customWidth="1"/>
    <col min="10" max="10" width="15.28515625" bestFit="1" customWidth="1"/>
    <col min="11" max="11" width="13.5703125" customWidth="1"/>
    <col min="12" max="12" width="27.42578125" customWidth="1"/>
    <col min="16" max="16" width="33.7109375" customWidth="1"/>
    <col min="17" max="17" width="14.5703125" customWidth="1"/>
    <col min="18" max="18" width="11.42578125" customWidth="1"/>
    <col min="25" max="25" width="13.42578125" customWidth="1"/>
    <col min="26" max="26" width="18.5703125" customWidth="1"/>
    <col min="27" max="27" width="12.28515625" customWidth="1"/>
    <col min="28" max="28" width="6.5703125" bestFit="1" customWidth="1"/>
    <col min="29" max="29" width="9.7109375" bestFit="1" customWidth="1"/>
    <col min="30" max="30" width="13.7109375" customWidth="1"/>
    <col min="31" max="31" width="5.140625" bestFit="1" customWidth="1"/>
    <col min="32" max="32" width="16.140625" bestFit="1" customWidth="1"/>
    <col min="43" max="43" width="19.5703125" customWidth="1"/>
    <col min="44" max="46" width="12.42578125" customWidth="1"/>
    <col min="51" max="51" width="19.28515625" customWidth="1"/>
  </cols>
  <sheetData>
    <row r="1" spans="1:57" ht="15.75" x14ac:dyDescent="0.25">
      <c r="A1" s="173" t="s">
        <v>0</v>
      </c>
      <c r="B1" s="173"/>
      <c r="C1" s="173"/>
      <c r="D1" s="173"/>
      <c r="E1" s="173"/>
      <c r="F1" s="173"/>
      <c r="G1" s="173" t="s">
        <v>1</v>
      </c>
      <c r="H1" s="173"/>
      <c r="I1" s="173"/>
      <c r="J1" s="173"/>
      <c r="K1" s="173"/>
      <c r="L1" s="173"/>
      <c r="O1" s="173" t="s">
        <v>41</v>
      </c>
      <c r="P1" s="173"/>
      <c r="Q1" s="173"/>
      <c r="R1" s="173"/>
      <c r="S1" s="173"/>
      <c r="T1" s="173"/>
      <c r="V1" s="173" t="s">
        <v>42</v>
      </c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4" t="s">
        <v>43</v>
      </c>
      <c r="AI1" s="174"/>
      <c r="AJ1" s="174"/>
      <c r="AK1" s="174"/>
      <c r="AL1" s="174"/>
      <c r="AM1" s="174"/>
      <c r="AN1" s="174"/>
      <c r="AP1" s="173" t="s">
        <v>44</v>
      </c>
      <c r="AQ1" s="173"/>
      <c r="AR1" s="173"/>
      <c r="AS1" s="173"/>
      <c r="AT1" s="173"/>
      <c r="AU1" s="173"/>
      <c r="AY1" s="175" t="s">
        <v>45</v>
      </c>
      <c r="AZ1" s="175"/>
      <c r="BA1" s="175"/>
      <c r="BB1" s="175"/>
      <c r="BC1" s="175"/>
      <c r="BD1" s="175"/>
      <c r="BE1" s="175"/>
    </row>
    <row r="2" spans="1:57" ht="15.75" x14ac:dyDescent="0.25">
      <c r="A2" s="178"/>
      <c r="B2" s="178"/>
      <c r="C2" s="178"/>
      <c r="D2" s="178"/>
      <c r="E2" s="178"/>
      <c r="F2" s="178"/>
      <c r="O2" s="56" t="s">
        <v>46</v>
      </c>
      <c r="P2" s="56" t="s">
        <v>47</v>
      </c>
      <c r="Q2" s="57" t="s">
        <v>48</v>
      </c>
      <c r="R2" s="57" t="s">
        <v>49</v>
      </c>
      <c r="S2" s="58" t="s">
        <v>50</v>
      </c>
      <c r="T2" s="57"/>
      <c r="W2" s="169" t="s">
        <v>51</v>
      </c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32"/>
      <c r="AJ2" s="132"/>
      <c r="AK2" s="132"/>
      <c r="AL2" s="132"/>
      <c r="AM2" s="132"/>
      <c r="AN2" s="133"/>
      <c r="AP2" s="9"/>
      <c r="AQ2" s="59" t="s">
        <v>52</v>
      </c>
      <c r="AR2" s="9"/>
      <c r="AS2" s="9"/>
      <c r="AT2" s="8"/>
      <c r="AU2" s="8"/>
      <c r="BA2" s="60" t="s">
        <v>53</v>
      </c>
      <c r="BB2" s="9"/>
      <c r="BC2" s="9"/>
      <c r="BD2" s="9"/>
      <c r="BE2" s="13"/>
    </row>
    <row r="3" spans="1:57" x14ac:dyDescent="0.25">
      <c r="A3" s="34" t="s">
        <v>2</v>
      </c>
      <c r="C3" s="7"/>
      <c r="D3" s="3" t="s">
        <v>3</v>
      </c>
      <c r="E3" s="3" t="s">
        <v>4</v>
      </c>
      <c r="F3" s="3" t="s">
        <v>5</v>
      </c>
      <c r="I3" s="3" t="s">
        <v>6</v>
      </c>
      <c r="J3" s="3" t="s">
        <v>7</v>
      </c>
      <c r="K3" s="3" t="s">
        <v>8</v>
      </c>
      <c r="O3" s="9"/>
      <c r="P3" s="9"/>
      <c r="Q3" s="9"/>
      <c r="R3" s="9"/>
      <c r="S3" s="61"/>
      <c r="V3" s="170" t="s">
        <v>54</v>
      </c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9"/>
      <c r="AI3" s="132"/>
      <c r="AJ3" s="132"/>
      <c r="AK3" s="132"/>
      <c r="AL3" s="132"/>
      <c r="AM3" s="132"/>
      <c r="AN3" s="133"/>
      <c r="AP3" s="9"/>
      <c r="AQ3" s="9"/>
      <c r="AR3" s="9"/>
      <c r="AS3" s="9"/>
      <c r="AT3" s="9"/>
      <c r="AU3" s="9"/>
      <c r="AY3" s="62"/>
      <c r="AZ3" s="9"/>
      <c r="BA3" s="63" t="s">
        <v>55</v>
      </c>
      <c r="BB3" s="63" t="s">
        <v>56</v>
      </c>
      <c r="BC3" s="63" t="s">
        <v>17</v>
      </c>
      <c r="BD3" s="13"/>
      <c r="BE3" s="13"/>
    </row>
    <row r="4" spans="1:57" x14ac:dyDescent="0.25">
      <c r="A4" s="9" t="s">
        <v>9</v>
      </c>
      <c r="B4" s="9"/>
      <c r="H4" s="5"/>
      <c r="I4" s="3" t="s">
        <v>10</v>
      </c>
      <c r="J4" s="3" t="s">
        <v>11</v>
      </c>
      <c r="K4" s="3" t="s">
        <v>12</v>
      </c>
      <c r="L4" s="41"/>
      <c r="O4" s="44" t="s">
        <v>57</v>
      </c>
      <c r="P4" s="9" t="s">
        <v>58</v>
      </c>
      <c r="Q4" s="6">
        <v>68</v>
      </c>
      <c r="R4" s="6">
        <v>0</v>
      </c>
      <c r="S4" s="64">
        <f>Q4+R4</f>
        <v>68</v>
      </c>
      <c r="T4" s="9"/>
      <c r="V4" s="170" t="s">
        <v>59</v>
      </c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65"/>
      <c r="AI4" s="134" t="s">
        <v>60</v>
      </c>
      <c r="AJ4" s="135" t="s">
        <v>16</v>
      </c>
      <c r="AK4" s="135" t="s">
        <v>18</v>
      </c>
      <c r="AL4" s="136" t="s">
        <v>50</v>
      </c>
      <c r="AM4" s="135" t="s">
        <v>4</v>
      </c>
      <c r="AN4" s="133"/>
      <c r="AP4" s="9"/>
      <c r="AQ4" s="9"/>
      <c r="AR4" s="66" t="s">
        <v>61</v>
      </c>
      <c r="AS4" s="68" t="s">
        <v>62</v>
      </c>
      <c r="AT4" s="68" t="s">
        <v>62</v>
      </c>
      <c r="AU4" s="9"/>
      <c r="AY4" s="13" t="s">
        <v>63</v>
      </c>
      <c r="AZ4" s="9"/>
      <c r="BA4" s="69">
        <v>119</v>
      </c>
      <c r="BB4" s="69">
        <v>23</v>
      </c>
      <c r="BC4" s="27">
        <f>SUM(BA4:BB4)</f>
        <v>142</v>
      </c>
      <c r="BD4" s="13"/>
      <c r="BE4" s="13"/>
    </row>
    <row r="5" spans="1:57" x14ac:dyDescent="0.25">
      <c r="A5" s="9"/>
      <c r="B5" s="9" t="s">
        <v>13</v>
      </c>
      <c r="D5" s="40">
        <v>5310</v>
      </c>
      <c r="E5" s="40">
        <v>77227</v>
      </c>
      <c r="F5" s="27">
        <f>E5/15</f>
        <v>5148.4666666666662</v>
      </c>
      <c r="G5" s="7" t="s">
        <v>14</v>
      </c>
      <c r="I5" s="8"/>
      <c r="J5" s="8"/>
      <c r="K5" s="8"/>
      <c r="L5" s="42"/>
      <c r="O5" s="44" t="s">
        <v>64</v>
      </c>
      <c r="P5" s="9" t="s">
        <v>65</v>
      </c>
      <c r="Q5" s="70">
        <v>0</v>
      </c>
      <c r="R5" s="70">
        <v>17</v>
      </c>
      <c r="S5" s="64">
        <f t="shared" ref="S5:S32" si="0">Q5+R5</f>
        <v>17</v>
      </c>
      <c r="T5" s="71"/>
      <c r="V5" s="9"/>
      <c r="W5" s="9"/>
      <c r="X5" s="9"/>
      <c r="Y5" s="9"/>
      <c r="Z5" s="72" t="s">
        <v>66</v>
      </c>
      <c r="AA5" s="72"/>
      <c r="AB5" s="72"/>
      <c r="AC5" s="72"/>
      <c r="AD5" s="72"/>
      <c r="AE5" s="72"/>
      <c r="AF5" s="72"/>
      <c r="AG5" s="9"/>
      <c r="AH5" s="9"/>
      <c r="AI5" s="132" t="s">
        <v>67</v>
      </c>
      <c r="AJ5" s="137"/>
      <c r="AK5" s="137"/>
      <c r="AL5" s="138">
        <f>SUM(AJ5:AK5)</f>
        <v>0</v>
      </c>
      <c r="AM5" s="139"/>
      <c r="AN5" s="133"/>
      <c r="AP5" s="9"/>
      <c r="AQ5" s="9"/>
      <c r="AR5" s="66" t="s">
        <v>68</v>
      </c>
      <c r="AS5" s="66" t="s">
        <v>69</v>
      </c>
      <c r="AT5" s="66" t="s">
        <v>70</v>
      </c>
      <c r="AU5" s="9"/>
      <c r="AY5" s="74" t="s">
        <v>71</v>
      </c>
      <c r="AZ5" s="9"/>
      <c r="BA5" s="69">
        <v>114</v>
      </c>
      <c r="BB5" s="69">
        <v>14</v>
      </c>
      <c r="BC5" s="27">
        <f t="shared" ref="BC5:BC13" si="1">SUM(BA5:BB5)</f>
        <v>128</v>
      </c>
      <c r="BD5" s="13"/>
      <c r="BE5" s="13"/>
    </row>
    <row r="6" spans="1:57" x14ac:dyDescent="0.25">
      <c r="A6" s="9"/>
      <c r="B6" s="9" t="s">
        <v>15</v>
      </c>
      <c r="D6" s="40">
        <v>215</v>
      </c>
      <c r="E6" s="40">
        <v>3202.5</v>
      </c>
      <c r="F6" s="50">
        <f>E6/15</f>
        <v>213.5</v>
      </c>
      <c r="H6" s="9" t="s">
        <v>16</v>
      </c>
      <c r="I6" s="6">
        <v>79</v>
      </c>
      <c r="J6" s="6">
        <v>45</v>
      </c>
      <c r="K6" s="40">
        <v>21</v>
      </c>
      <c r="L6" s="43"/>
      <c r="O6" s="44" t="s">
        <v>72</v>
      </c>
      <c r="P6" s="9" t="s">
        <v>73</v>
      </c>
      <c r="Q6" s="70"/>
      <c r="R6" s="70"/>
      <c r="S6" s="64"/>
      <c r="T6" s="9"/>
      <c r="V6" s="9"/>
      <c r="W6" s="9"/>
      <c r="X6" s="9"/>
      <c r="Y6" s="31"/>
      <c r="Z6" s="75"/>
      <c r="AA6" s="66" t="s">
        <v>74</v>
      </c>
      <c r="AB6" s="66"/>
      <c r="AC6" s="66" t="s">
        <v>75</v>
      </c>
      <c r="AD6" s="66" t="s">
        <v>76</v>
      </c>
      <c r="AE6" s="76"/>
      <c r="AF6" s="76"/>
      <c r="AG6" s="77"/>
      <c r="AH6" s="9"/>
      <c r="AI6" s="132" t="s">
        <v>77</v>
      </c>
      <c r="AJ6" s="137"/>
      <c r="AK6" s="137"/>
      <c r="AL6" s="138">
        <f>SUM(AJ6:AK6)</f>
        <v>0</v>
      </c>
      <c r="AM6" s="139"/>
      <c r="AN6" s="133"/>
      <c r="AP6" s="9"/>
      <c r="AQ6" s="3" t="s">
        <v>24</v>
      </c>
      <c r="AR6" s="78" t="s">
        <v>3</v>
      </c>
      <c r="AS6" s="78" t="s">
        <v>3</v>
      </c>
      <c r="AT6" s="78" t="s">
        <v>5</v>
      </c>
      <c r="AU6" s="9"/>
      <c r="AY6" s="4" t="s">
        <v>78</v>
      </c>
      <c r="AZ6" s="9"/>
      <c r="BA6" s="69">
        <v>135</v>
      </c>
      <c r="BB6" s="69">
        <v>29</v>
      </c>
      <c r="BC6" s="27">
        <f t="shared" si="1"/>
        <v>164</v>
      </c>
      <c r="BD6" s="13"/>
      <c r="BE6" s="13"/>
    </row>
    <row r="7" spans="1:57" ht="26.25" x14ac:dyDescent="0.25">
      <c r="B7" s="9" t="s">
        <v>17</v>
      </c>
      <c r="D7" s="10">
        <f>D5+D6</f>
        <v>5525</v>
      </c>
      <c r="E7" s="11">
        <f>E5+E6</f>
        <v>80429.5</v>
      </c>
      <c r="F7" s="51">
        <f>E7/15</f>
        <v>5361.9666666666662</v>
      </c>
      <c r="H7" s="9" t="s">
        <v>18</v>
      </c>
      <c r="I7" s="6">
        <v>88</v>
      </c>
      <c r="J7" s="6">
        <v>50</v>
      </c>
      <c r="K7" s="40">
        <v>21</v>
      </c>
      <c r="L7" s="43"/>
      <c r="O7" s="44" t="s">
        <v>79</v>
      </c>
      <c r="P7" s="9" t="s">
        <v>80</v>
      </c>
      <c r="Q7" s="46">
        <v>303</v>
      </c>
      <c r="R7" s="70">
        <v>0</v>
      </c>
      <c r="S7" s="64">
        <f t="shared" si="0"/>
        <v>303</v>
      </c>
      <c r="T7" s="79"/>
      <c r="V7" s="9"/>
      <c r="W7" s="9"/>
      <c r="X7" s="9"/>
      <c r="Y7" s="56" t="s">
        <v>81</v>
      </c>
      <c r="Z7" s="57" t="s">
        <v>82</v>
      </c>
      <c r="AA7" s="125" t="s">
        <v>83</v>
      </c>
      <c r="AB7" s="57" t="s">
        <v>84</v>
      </c>
      <c r="AC7" s="57" t="s">
        <v>85</v>
      </c>
      <c r="AD7" s="125" t="s">
        <v>86</v>
      </c>
      <c r="AE7" s="57" t="s">
        <v>87</v>
      </c>
      <c r="AF7" s="57" t="s">
        <v>88</v>
      </c>
      <c r="AG7" s="80" t="s">
        <v>50</v>
      </c>
      <c r="AH7" s="9"/>
      <c r="AI7" s="140" t="s">
        <v>17</v>
      </c>
      <c r="AJ7" s="141">
        <f>SUM(AJ5:AJ6)</f>
        <v>0</v>
      </c>
      <c r="AK7" s="142">
        <f>SUM(AK5:AK6)</f>
        <v>0</v>
      </c>
      <c r="AL7" s="138">
        <f>SUM(AJ7:AK7)</f>
        <v>0</v>
      </c>
      <c r="AM7" s="142">
        <f>SUM(AM5:AM6)</f>
        <v>0</v>
      </c>
      <c r="AN7" s="133"/>
      <c r="AP7" s="9"/>
      <c r="AQ7" s="9" t="s">
        <v>89</v>
      </c>
      <c r="AR7" s="81">
        <v>188</v>
      </c>
      <c r="AS7" s="82">
        <v>169</v>
      </c>
      <c r="AT7" s="82">
        <v>169</v>
      </c>
      <c r="AU7" s="40"/>
      <c r="AY7" s="4" t="s">
        <v>90</v>
      </c>
      <c r="AZ7" s="9"/>
      <c r="BA7" s="69">
        <v>71</v>
      </c>
      <c r="BB7" s="69">
        <v>12</v>
      </c>
      <c r="BC7" s="27">
        <f t="shared" si="1"/>
        <v>83</v>
      </c>
      <c r="BD7" s="13"/>
      <c r="BE7" s="13"/>
    </row>
    <row r="8" spans="1:57" x14ac:dyDescent="0.25">
      <c r="A8" s="9" t="s">
        <v>19</v>
      </c>
      <c r="B8" s="9"/>
      <c r="D8" s="6"/>
      <c r="E8" s="6"/>
      <c r="F8" s="12"/>
      <c r="H8" s="9" t="s">
        <v>20</v>
      </c>
      <c r="I8" s="6">
        <v>140</v>
      </c>
      <c r="J8" s="6">
        <v>81</v>
      </c>
      <c r="K8" s="6">
        <v>35</v>
      </c>
      <c r="L8" s="43"/>
      <c r="O8" s="8">
        <v>10</v>
      </c>
      <c r="P8" s="9" t="s">
        <v>91</v>
      </c>
      <c r="Q8" s="70"/>
      <c r="R8" s="70"/>
      <c r="S8" s="64"/>
      <c r="T8" s="9"/>
      <c r="V8" s="9"/>
      <c r="W8" s="9"/>
      <c r="X8" s="9"/>
      <c r="Y8" s="9"/>
      <c r="Z8" s="9"/>
      <c r="AA8" s="9"/>
      <c r="AB8" s="9"/>
      <c r="AC8" s="9"/>
      <c r="AD8" s="9"/>
      <c r="AG8" s="9"/>
      <c r="AH8" s="7"/>
      <c r="AI8" s="134"/>
      <c r="AJ8" s="133"/>
      <c r="AK8" s="132"/>
      <c r="AL8" s="132"/>
      <c r="AM8" s="132"/>
      <c r="AN8" s="133"/>
      <c r="AP8" s="9"/>
      <c r="AQ8" s="9" t="s">
        <v>92</v>
      </c>
      <c r="AR8" s="81">
        <v>147</v>
      </c>
      <c r="AS8" s="81">
        <v>139</v>
      </c>
      <c r="AT8" s="81">
        <v>139</v>
      </c>
      <c r="AU8" s="40"/>
      <c r="AY8" s="4" t="s">
        <v>93</v>
      </c>
      <c r="AZ8" s="9"/>
      <c r="BA8" s="69">
        <v>9</v>
      </c>
      <c r="BB8" s="69">
        <v>2</v>
      </c>
      <c r="BC8" s="27">
        <f t="shared" si="1"/>
        <v>11</v>
      </c>
      <c r="BD8" s="13"/>
      <c r="BE8" s="13"/>
    </row>
    <row r="9" spans="1:57" ht="18" x14ac:dyDescent="0.25">
      <c r="A9" s="9"/>
      <c r="B9" s="9" t="s">
        <v>13</v>
      </c>
      <c r="C9" s="1"/>
      <c r="D9" s="40">
        <v>1187</v>
      </c>
      <c r="E9" s="40">
        <v>7911</v>
      </c>
      <c r="F9" s="27">
        <f>E9/15</f>
        <v>527.4</v>
      </c>
      <c r="G9" s="15"/>
      <c r="H9" s="9" t="s">
        <v>17</v>
      </c>
      <c r="I9" s="16">
        <f>I7+I6</f>
        <v>167</v>
      </c>
      <c r="J9" s="16">
        <f>J6+J7</f>
        <v>95</v>
      </c>
      <c r="K9" s="17">
        <f>K6+K7</f>
        <v>42</v>
      </c>
      <c r="L9" s="42"/>
      <c r="O9" s="8">
        <v>11</v>
      </c>
      <c r="P9" s="9" t="s">
        <v>94</v>
      </c>
      <c r="Q9" s="70">
        <v>254</v>
      </c>
      <c r="R9" s="70">
        <v>40</v>
      </c>
      <c r="S9" s="64">
        <f t="shared" si="0"/>
        <v>294</v>
      </c>
      <c r="T9" s="71"/>
      <c r="V9" s="9"/>
      <c r="W9" s="9" t="s">
        <v>95</v>
      </c>
      <c r="Y9" s="9"/>
      <c r="Z9" s="83">
        <v>305</v>
      </c>
      <c r="AA9" s="8">
        <v>42</v>
      </c>
      <c r="AB9" s="83">
        <v>283</v>
      </c>
      <c r="AC9" s="40"/>
      <c r="AD9" s="83">
        <v>142</v>
      </c>
      <c r="AE9" s="84">
        <v>29</v>
      </c>
      <c r="AF9" s="84"/>
      <c r="AG9" s="27">
        <f>SUM(Y9:AF9)</f>
        <v>801</v>
      </c>
      <c r="AH9" s="23"/>
      <c r="AI9" s="143" t="s">
        <v>70</v>
      </c>
      <c r="AJ9" s="144"/>
      <c r="AK9" s="145"/>
      <c r="AL9" s="146" t="s">
        <v>3</v>
      </c>
      <c r="AM9" s="146" t="s">
        <v>96</v>
      </c>
      <c r="AN9" s="147" t="s">
        <v>97</v>
      </c>
      <c r="AP9" s="9"/>
      <c r="AQ9" s="9" t="s">
        <v>98</v>
      </c>
      <c r="AR9" s="81">
        <v>117</v>
      </c>
      <c r="AS9" s="81">
        <v>106</v>
      </c>
      <c r="AT9" s="81">
        <v>106</v>
      </c>
      <c r="AU9" s="40"/>
      <c r="AY9" s="74" t="s">
        <v>99</v>
      </c>
      <c r="AZ9" s="9"/>
      <c r="BA9" s="69">
        <v>8</v>
      </c>
      <c r="BB9" s="69">
        <v>1</v>
      </c>
      <c r="BC9" s="27">
        <f t="shared" si="1"/>
        <v>9</v>
      </c>
      <c r="BD9" s="13"/>
      <c r="BE9" s="13"/>
    </row>
    <row r="10" spans="1:57" ht="15.75" x14ac:dyDescent="0.25">
      <c r="A10" s="9"/>
      <c r="B10" s="9" t="s">
        <v>15</v>
      </c>
      <c r="D10" s="40">
        <v>42</v>
      </c>
      <c r="E10" s="40">
        <v>269</v>
      </c>
      <c r="F10" s="50">
        <f>E10/15</f>
        <v>17.933333333333334</v>
      </c>
      <c r="H10" s="9" t="s">
        <v>21</v>
      </c>
      <c r="I10" s="9"/>
      <c r="J10" s="19">
        <f>J9/I9</f>
        <v>0.56886227544910184</v>
      </c>
      <c r="K10" s="19">
        <f>K9/J9</f>
        <v>0.44210526315789472</v>
      </c>
      <c r="L10" s="41"/>
      <c r="O10" s="8">
        <v>13</v>
      </c>
      <c r="P10" s="9" t="s">
        <v>100</v>
      </c>
      <c r="Q10" s="70">
        <v>572</v>
      </c>
      <c r="R10" s="85">
        <v>588</v>
      </c>
      <c r="S10" s="64">
        <f t="shared" si="0"/>
        <v>1160</v>
      </c>
      <c r="T10" s="86"/>
      <c r="V10" s="9"/>
      <c r="W10" s="9" t="s">
        <v>101</v>
      </c>
      <c r="Y10" s="9"/>
      <c r="Z10" s="83">
        <v>86</v>
      </c>
      <c r="AA10" s="8">
        <v>16</v>
      </c>
      <c r="AB10" s="83">
        <v>64</v>
      </c>
      <c r="AC10" s="40"/>
      <c r="AD10" s="83">
        <v>46</v>
      </c>
      <c r="AE10" s="84">
        <v>10</v>
      </c>
      <c r="AF10" s="84"/>
      <c r="AG10" s="27">
        <f>SUM(Y10:AF10)</f>
        <v>222</v>
      </c>
      <c r="AH10" s="9"/>
      <c r="AI10" s="148" t="s">
        <v>102</v>
      </c>
      <c r="AJ10" s="149"/>
      <c r="AK10" s="149"/>
      <c r="AL10" s="150"/>
      <c r="AM10" s="151"/>
      <c r="AN10" s="150"/>
      <c r="AP10" s="9"/>
      <c r="AQ10" s="9" t="s">
        <v>103</v>
      </c>
      <c r="AR10" s="81">
        <v>13</v>
      </c>
      <c r="AS10" s="81">
        <v>9</v>
      </c>
      <c r="AT10" s="81">
        <v>9</v>
      </c>
      <c r="AU10" s="40"/>
      <c r="AY10" s="4" t="s">
        <v>104</v>
      </c>
      <c r="AZ10" s="9"/>
      <c r="BA10" s="69">
        <v>9</v>
      </c>
      <c r="BB10" s="69">
        <v>1</v>
      </c>
      <c r="BC10" s="27">
        <f t="shared" si="1"/>
        <v>10</v>
      </c>
      <c r="BD10" s="87"/>
      <c r="BE10" s="13"/>
    </row>
    <row r="11" spans="1:57" ht="15.75" x14ac:dyDescent="0.25">
      <c r="B11" s="9" t="s">
        <v>17</v>
      </c>
      <c r="D11" s="20">
        <f>D9+D10</f>
        <v>1229</v>
      </c>
      <c r="E11" s="21">
        <f>E9+E10</f>
        <v>8180</v>
      </c>
      <c r="F11" s="52">
        <f>E11/15</f>
        <v>545.33333333333337</v>
      </c>
      <c r="I11" s="9"/>
      <c r="J11" s="9"/>
      <c r="K11" s="9"/>
      <c r="L11" s="42"/>
      <c r="O11" s="8">
        <v>14</v>
      </c>
      <c r="P11" s="9" t="s">
        <v>105</v>
      </c>
      <c r="Q11" s="70">
        <v>0</v>
      </c>
      <c r="R11" s="85">
        <v>8</v>
      </c>
      <c r="S11" s="64"/>
      <c r="T11" s="9"/>
      <c r="V11" s="9"/>
      <c r="W11" s="9"/>
      <c r="X11" s="9"/>
      <c r="Y11" s="9"/>
      <c r="Z11" s="6"/>
      <c r="AA11" s="6"/>
      <c r="AB11" s="6"/>
      <c r="AC11" s="6"/>
      <c r="AD11" s="6"/>
      <c r="AE11" s="40"/>
      <c r="AG11" s="9"/>
      <c r="AH11" s="9"/>
      <c r="AI11" s="148" t="s">
        <v>106</v>
      </c>
      <c r="AJ11" s="149"/>
      <c r="AK11" s="149"/>
      <c r="AL11" s="150"/>
      <c r="AM11" s="151"/>
      <c r="AN11" s="150"/>
      <c r="AP11" s="62" t="s">
        <v>107</v>
      </c>
      <c r="AQ11" s="13"/>
      <c r="AR11" s="88">
        <f>SUM(AR7:AR10)</f>
        <v>465</v>
      </c>
      <c r="AS11" s="88">
        <f>SUM(AS7:AS10)</f>
        <v>423</v>
      </c>
      <c r="AT11" s="88">
        <f>SUM(AT7:AT10)</f>
        <v>423</v>
      </c>
      <c r="AU11" s="9"/>
      <c r="AY11" s="4" t="s">
        <v>108</v>
      </c>
      <c r="AZ11" s="9"/>
      <c r="BA11" s="69">
        <v>5</v>
      </c>
      <c r="BB11" s="69">
        <v>0</v>
      </c>
      <c r="BC11" s="27">
        <f t="shared" si="1"/>
        <v>5</v>
      </c>
      <c r="BD11" s="89"/>
      <c r="BE11" s="9"/>
    </row>
    <row r="12" spans="1:57" ht="15.75" x14ac:dyDescent="0.25">
      <c r="A12" s="7" t="s">
        <v>40</v>
      </c>
      <c r="D12" s="16">
        <f>D7+D11</f>
        <v>6754</v>
      </c>
      <c r="E12" s="22">
        <f>E7+E11</f>
        <v>88609.5</v>
      </c>
      <c r="F12" s="53">
        <f>F7+F11</f>
        <v>5907.2999999999993</v>
      </c>
      <c r="G12" s="7" t="s">
        <v>22</v>
      </c>
      <c r="H12" s="9"/>
      <c r="I12" s="3"/>
      <c r="J12" s="131"/>
      <c r="K12" s="3"/>
      <c r="L12" s="42"/>
      <c r="O12" s="8">
        <v>15</v>
      </c>
      <c r="P12" s="9" t="s">
        <v>109</v>
      </c>
      <c r="Q12" s="70"/>
      <c r="R12" s="85"/>
      <c r="S12" s="64"/>
      <c r="T12" s="9"/>
      <c r="W12" t="s">
        <v>110</v>
      </c>
      <c r="X12" s="8"/>
      <c r="Y12" s="8"/>
      <c r="Z12" s="90">
        <v>1</v>
      </c>
      <c r="AA12" s="90"/>
      <c r="AB12" s="90"/>
      <c r="AC12" s="90"/>
      <c r="AD12" s="90"/>
      <c r="AE12" s="90">
        <v>2</v>
      </c>
      <c r="AF12" s="91"/>
      <c r="AG12" s="92">
        <f>SUM(Z12:AF12)</f>
        <v>3</v>
      </c>
      <c r="AH12" s="9"/>
      <c r="AI12" s="148" t="s">
        <v>111</v>
      </c>
      <c r="AJ12" s="149"/>
      <c r="AK12" s="149"/>
      <c r="AL12" s="150"/>
      <c r="AM12" s="151"/>
      <c r="AN12" s="150"/>
      <c r="AP12" s="9"/>
      <c r="AQ12" s="9"/>
      <c r="AR12" s="9"/>
      <c r="AS12" s="9"/>
      <c r="AT12" s="9"/>
      <c r="AU12" s="9"/>
      <c r="AY12" s="9" t="s">
        <v>112</v>
      </c>
      <c r="AZ12" s="9"/>
      <c r="BA12" s="69"/>
      <c r="BB12" s="69"/>
      <c r="BC12" s="27">
        <f t="shared" si="1"/>
        <v>0</v>
      </c>
      <c r="BD12" s="89"/>
      <c r="BE12" s="9"/>
    </row>
    <row r="13" spans="1:57" x14ac:dyDescent="0.25">
      <c r="B13" s="9"/>
      <c r="C13" s="9"/>
      <c r="D13" s="6"/>
      <c r="E13" s="6"/>
      <c r="F13" s="157"/>
      <c r="G13" s="7"/>
      <c r="H13" s="9" t="s">
        <v>16</v>
      </c>
      <c r="I13" s="6">
        <v>210</v>
      </c>
      <c r="J13" s="6">
        <v>131</v>
      </c>
      <c r="K13" s="8">
        <v>85</v>
      </c>
      <c r="L13" s="43"/>
      <c r="O13" s="8">
        <v>16</v>
      </c>
      <c r="P13" s="9" t="s">
        <v>113</v>
      </c>
      <c r="Q13" s="70">
        <v>22</v>
      </c>
      <c r="R13" s="85">
        <v>10</v>
      </c>
      <c r="S13" s="64">
        <f t="shared" si="0"/>
        <v>32</v>
      </c>
      <c r="T13" s="71"/>
      <c r="W13" t="s">
        <v>114</v>
      </c>
      <c r="X13" s="8"/>
      <c r="Y13" s="8"/>
      <c r="Z13" s="90">
        <v>26</v>
      </c>
      <c r="AA13" s="90">
        <v>5</v>
      </c>
      <c r="AB13" s="90">
        <v>21</v>
      </c>
      <c r="AC13" s="90"/>
      <c r="AD13" s="90">
        <v>16</v>
      </c>
      <c r="AE13" s="90">
        <v>7</v>
      </c>
      <c r="AF13" s="91"/>
      <c r="AG13" s="92">
        <f t="shared" ref="AG13:AG19" si="2">SUM(Z13:AF13)</f>
        <v>75</v>
      </c>
      <c r="AH13" s="40"/>
      <c r="AI13" s="148" t="s">
        <v>115</v>
      </c>
      <c r="AJ13" s="149"/>
      <c r="AK13" s="149"/>
      <c r="AL13" s="149"/>
      <c r="AM13" s="152"/>
      <c r="AN13" s="149"/>
      <c r="AP13" s="38" t="s">
        <v>116</v>
      </c>
      <c r="AQ13" s="9"/>
      <c r="AR13" s="9"/>
      <c r="AS13" s="93" t="s">
        <v>117</v>
      </c>
      <c r="AT13" s="9"/>
      <c r="AU13" s="9"/>
      <c r="AY13" s="9" t="s">
        <v>118</v>
      </c>
      <c r="AZ13" s="9"/>
      <c r="BA13" s="8">
        <v>42</v>
      </c>
      <c r="BB13" s="8">
        <v>1</v>
      </c>
      <c r="BC13" s="27">
        <f t="shared" si="1"/>
        <v>43</v>
      </c>
      <c r="BD13" s="9"/>
      <c r="BE13" s="9"/>
    </row>
    <row r="14" spans="1:57" x14ac:dyDescent="0.25">
      <c r="A14" s="34" t="s">
        <v>23</v>
      </c>
      <c r="C14" s="7"/>
      <c r="D14" s="25" t="s">
        <v>3</v>
      </c>
      <c r="E14" s="25" t="s">
        <v>4</v>
      </c>
      <c r="F14" s="26" t="s">
        <v>5</v>
      </c>
      <c r="H14" s="9" t="s">
        <v>18</v>
      </c>
      <c r="I14" s="6">
        <v>330</v>
      </c>
      <c r="J14" s="6">
        <v>215</v>
      </c>
      <c r="K14" s="40">
        <v>138</v>
      </c>
      <c r="L14" s="43"/>
      <c r="O14" s="8">
        <v>19</v>
      </c>
      <c r="P14" s="9" t="s">
        <v>119</v>
      </c>
      <c r="Q14" s="70"/>
      <c r="R14" s="85"/>
      <c r="S14" s="64"/>
      <c r="T14" s="9"/>
      <c r="W14" t="s">
        <v>120</v>
      </c>
      <c r="X14" s="8"/>
      <c r="Y14" s="8"/>
      <c r="Z14" s="90"/>
      <c r="AA14" s="90"/>
      <c r="AB14" s="90">
        <v>1</v>
      </c>
      <c r="AC14" s="90"/>
      <c r="AD14" s="90"/>
      <c r="AE14" s="90"/>
      <c r="AF14" s="91"/>
      <c r="AG14" s="92">
        <f t="shared" si="2"/>
        <v>1</v>
      </c>
      <c r="AH14" s="40"/>
      <c r="AI14" s="148" t="s">
        <v>121</v>
      </c>
      <c r="AJ14" s="149"/>
      <c r="AK14" s="149"/>
      <c r="AL14" s="150"/>
      <c r="AM14" s="151"/>
      <c r="AN14" s="150"/>
      <c r="AP14" s="38" t="s">
        <v>122</v>
      </c>
      <c r="AQ14" s="9"/>
      <c r="AR14" s="93" t="s">
        <v>123</v>
      </c>
      <c r="AS14" s="9"/>
      <c r="AT14" s="9"/>
      <c r="AU14" s="9"/>
      <c r="AY14" s="9"/>
      <c r="AZ14" s="9"/>
      <c r="BA14" s="10">
        <f>SUM(BA4:BA13)</f>
        <v>512</v>
      </c>
      <c r="BB14" s="10">
        <f>SUM(BB4:BB13)</f>
        <v>83</v>
      </c>
      <c r="BC14" s="10">
        <f>SUM(BC4:BC13)</f>
        <v>595</v>
      </c>
      <c r="BD14" s="9"/>
      <c r="BE14" s="9"/>
    </row>
    <row r="15" spans="1:57" x14ac:dyDescent="0.25">
      <c r="A15" s="9" t="s">
        <v>24</v>
      </c>
      <c r="C15" s="9"/>
      <c r="D15" s="6"/>
      <c r="E15" s="6"/>
      <c r="F15" s="12"/>
      <c r="H15" s="9" t="s">
        <v>20</v>
      </c>
      <c r="I15" s="6">
        <v>450</v>
      </c>
      <c r="J15" s="6">
        <v>315</v>
      </c>
      <c r="K15" s="40">
        <v>206</v>
      </c>
      <c r="L15" s="43"/>
      <c r="O15" s="8">
        <v>23</v>
      </c>
      <c r="P15" s="9" t="s">
        <v>124</v>
      </c>
      <c r="Q15" s="70">
        <v>159</v>
      </c>
      <c r="R15" s="85">
        <v>41</v>
      </c>
      <c r="S15" s="64">
        <f t="shared" si="0"/>
        <v>200</v>
      </c>
      <c r="T15" s="71"/>
      <c r="W15" t="s">
        <v>125</v>
      </c>
      <c r="X15" s="8"/>
      <c r="Y15" s="8"/>
      <c r="Z15" s="90">
        <v>5</v>
      </c>
      <c r="AA15" s="90"/>
      <c r="AB15" s="90">
        <v>3</v>
      </c>
      <c r="AC15" s="90"/>
      <c r="AD15" s="90">
        <v>1</v>
      </c>
      <c r="AE15" s="90">
        <v>3</v>
      </c>
      <c r="AF15" s="91"/>
      <c r="AG15" s="92">
        <f t="shared" si="2"/>
        <v>12</v>
      </c>
      <c r="AH15" s="40"/>
      <c r="AI15" s="148" t="s">
        <v>126</v>
      </c>
      <c r="AJ15" s="149"/>
      <c r="AK15" s="149"/>
      <c r="AL15" s="153"/>
      <c r="AM15" s="151"/>
      <c r="AN15" s="150"/>
      <c r="AP15" s="9"/>
      <c r="AQ15" s="9"/>
      <c r="AR15" s="9"/>
      <c r="AS15" s="9"/>
      <c r="AT15" s="9"/>
      <c r="AU15" s="9"/>
      <c r="AY15" s="94"/>
      <c r="AZ15" s="9"/>
      <c r="BA15" s="95"/>
      <c r="BB15" s="95"/>
      <c r="BC15" s="96"/>
      <c r="BD15" s="9"/>
      <c r="BE15" s="9"/>
    </row>
    <row r="16" spans="1:57" x14ac:dyDescent="0.25">
      <c r="B16" s="9" t="s">
        <v>13</v>
      </c>
      <c r="D16" s="40">
        <v>713</v>
      </c>
      <c r="E16" s="40">
        <v>7673.5</v>
      </c>
      <c r="F16" s="27">
        <f>E16/12</f>
        <v>639.45833333333337</v>
      </c>
      <c r="H16" s="9" t="s">
        <v>17</v>
      </c>
      <c r="I16" s="16">
        <f>I13+I14</f>
        <v>540</v>
      </c>
      <c r="J16" s="16">
        <f>J13+J14</f>
        <v>346</v>
      </c>
      <c r="K16" s="17">
        <f>K13+K14</f>
        <v>223</v>
      </c>
      <c r="L16" s="47"/>
      <c r="O16" s="8">
        <v>24</v>
      </c>
      <c r="P16" s="9" t="s">
        <v>127</v>
      </c>
      <c r="Q16" s="70">
        <v>182</v>
      </c>
      <c r="R16" s="85">
        <v>0</v>
      </c>
      <c r="S16" s="64">
        <f t="shared" si="0"/>
        <v>182</v>
      </c>
      <c r="T16" s="79"/>
      <c r="W16" t="s">
        <v>128</v>
      </c>
      <c r="X16" s="8"/>
      <c r="Y16" s="8"/>
      <c r="Z16" s="90">
        <v>43</v>
      </c>
      <c r="AA16" s="90">
        <v>5</v>
      </c>
      <c r="AB16" s="90">
        <v>28</v>
      </c>
      <c r="AC16" s="90"/>
      <c r="AD16" s="90">
        <v>22</v>
      </c>
      <c r="AE16" s="90">
        <v>1</v>
      </c>
      <c r="AF16" s="91"/>
      <c r="AG16" s="92">
        <f t="shared" si="2"/>
        <v>99</v>
      </c>
      <c r="AH16" s="40"/>
      <c r="AI16" s="148" t="s">
        <v>129</v>
      </c>
      <c r="AJ16" s="149"/>
      <c r="AK16" s="149"/>
      <c r="AL16" s="153"/>
      <c r="AM16" s="151"/>
      <c r="AN16" s="150"/>
      <c r="AP16" s="9"/>
      <c r="AQ16" s="3" t="s">
        <v>19</v>
      </c>
      <c r="AR16" s="78" t="s">
        <v>3</v>
      </c>
      <c r="AS16" s="78" t="s">
        <v>3</v>
      </c>
      <c r="AT16" s="78" t="s">
        <v>5</v>
      </c>
      <c r="AU16" s="9"/>
      <c r="AY16" s="78" t="s">
        <v>130</v>
      </c>
      <c r="AZ16" s="9"/>
      <c r="BA16" s="96"/>
      <c r="BB16" s="96"/>
      <c r="BC16" s="96"/>
      <c r="BD16" s="9"/>
      <c r="BE16" s="9"/>
    </row>
    <row r="17" spans="1:57" x14ac:dyDescent="0.25">
      <c r="B17" s="9" t="s">
        <v>15</v>
      </c>
      <c r="D17" s="40">
        <v>17</v>
      </c>
      <c r="E17" s="40">
        <v>173</v>
      </c>
      <c r="F17" s="50">
        <f>E17/12</f>
        <v>14.416666666666666</v>
      </c>
      <c r="H17" s="9" t="s">
        <v>21</v>
      </c>
      <c r="I17" s="9"/>
      <c r="J17" s="19">
        <f>J16/I16</f>
        <v>0.64074074074074072</v>
      </c>
      <c r="K17" s="19">
        <f>K16/J16</f>
        <v>0.6445086705202312</v>
      </c>
      <c r="L17" s="40"/>
      <c r="O17" s="8">
        <v>25</v>
      </c>
      <c r="P17" s="9" t="s">
        <v>131</v>
      </c>
      <c r="Q17" s="97">
        <v>8</v>
      </c>
      <c r="R17" s="85">
        <v>90</v>
      </c>
      <c r="S17" s="64">
        <f t="shared" si="0"/>
        <v>98</v>
      </c>
      <c r="T17" s="71"/>
      <c r="W17" t="s">
        <v>132</v>
      </c>
      <c r="X17" s="8"/>
      <c r="Y17" s="8"/>
      <c r="Z17" s="90">
        <v>289</v>
      </c>
      <c r="AA17" s="90">
        <v>47</v>
      </c>
      <c r="AB17" s="90">
        <v>262</v>
      </c>
      <c r="AC17" s="90"/>
      <c r="AD17" s="90">
        <v>138</v>
      </c>
      <c r="AE17" s="90">
        <v>24</v>
      </c>
      <c r="AF17" s="91"/>
      <c r="AG17" s="92">
        <f t="shared" si="2"/>
        <v>760</v>
      </c>
      <c r="AH17" s="40"/>
      <c r="AI17" s="171" t="s">
        <v>133</v>
      </c>
      <c r="AJ17" s="171"/>
      <c r="AK17" s="149"/>
      <c r="AL17" s="149"/>
      <c r="AM17" s="152"/>
      <c r="AN17" s="149"/>
      <c r="AP17" s="9"/>
      <c r="AQ17" s="160" t="s">
        <v>134</v>
      </c>
      <c r="AR17" s="6"/>
      <c r="AS17" s="6">
        <v>623</v>
      </c>
      <c r="AT17" s="73">
        <f>2732/12</f>
        <v>227.66666666666666</v>
      </c>
      <c r="AU17" s="9"/>
      <c r="AY17" t="s">
        <v>135</v>
      </c>
      <c r="AZ17" s="9"/>
      <c r="BA17" s="69">
        <v>1</v>
      </c>
      <c r="BB17" s="69">
        <v>0</v>
      </c>
      <c r="BC17" s="8"/>
      <c r="BD17" s="9"/>
      <c r="BE17" s="9"/>
    </row>
    <row r="18" spans="1:57" x14ac:dyDescent="0.25">
      <c r="B18" s="9" t="s">
        <v>17</v>
      </c>
      <c r="D18" s="10">
        <f>D16+D17</f>
        <v>730</v>
      </c>
      <c r="E18" s="11">
        <f>E16+E17</f>
        <v>7846.5</v>
      </c>
      <c r="F18" s="51">
        <f>E18/12</f>
        <v>653.875</v>
      </c>
      <c r="I18" s="9"/>
      <c r="J18" s="9"/>
      <c r="K18" s="9"/>
      <c r="O18" s="8">
        <v>26</v>
      </c>
      <c r="P18" s="9" t="s">
        <v>136</v>
      </c>
      <c r="Q18" s="70">
        <v>291</v>
      </c>
      <c r="R18" s="85">
        <v>14</v>
      </c>
      <c r="S18" s="64">
        <f t="shared" si="0"/>
        <v>305</v>
      </c>
      <c r="T18" s="71"/>
      <c r="V18" s="9"/>
      <c r="W18" t="s">
        <v>137</v>
      </c>
      <c r="X18" s="8"/>
      <c r="Y18" s="8"/>
      <c r="Z18" s="90">
        <v>13</v>
      </c>
      <c r="AA18" s="90"/>
      <c r="AB18" s="90">
        <v>10</v>
      </c>
      <c r="AC18" s="90"/>
      <c r="AD18" s="90">
        <v>4</v>
      </c>
      <c r="AE18" s="90"/>
      <c r="AF18" s="91"/>
      <c r="AG18" s="92">
        <f t="shared" si="2"/>
        <v>27</v>
      </c>
      <c r="AH18" s="40"/>
      <c r="AI18" s="154" t="s">
        <v>50</v>
      </c>
      <c r="AJ18" s="149"/>
      <c r="AK18" s="149"/>
      <c r="AL18" s="150"/>
      <c r="AM18" s="151"/>
      <c r="AN18" s="150"/>
      <c r="AP18" s="9"/>
      <c r="AQ18" s="160" t="s">
        <v>138</v>
      </c>
      <c r="AR18" s="6"/>
      <c r="AS18" s="6">
        <v>87</v>
      </c>
      <c r="AT18" s="73">
        <f>511/12</f>
        <v>42.583333333333336</v>
      </c>
      <c r="AU18" s="9"/>
      <c r="AY18" t="s">
        <v>139</v>
      </c>
      <c r="AZ18" s="9"/>
      <c r="BA18" s="69">
        <v>32</v>
      </c>
      <c r="BB18" s="69">
        <v>1</v>
      </c>
      <c r="BC18" s="8"/>
      <c r="BD18" s="9"/>
      <c r="BE18" s="9"/>
    </row>
    <row r="19" spans="1:57" x14ac:dyDescent="0.25">
      <c r="A19" s="9" t="s">
        <v>19</v>
      </c>
      <c r="C19" s="9"/>
      <c r="D19" s="6"/>
      <c r="E19" s="6"/>
      <c r="F19" s="12"/>
      <c r="G19" s="7" t="s">
        <v>25</v>
      </c>
      <c r="I19" s="9"/>
      <c r="J19" s="9"/>
      <c r="K19" s="9"/>
      <c r="O19" s="8">
        <v>27</v>
      </c>
      <c r="P19" s="9" t="s">
        <v>140</v>
      </c>
      <c r="Q19" s="70">
        <v>60</v>
      </c>
      <c r="R19" s="85">
        <v>1</v>
      </c>
      <c r="S19" s="64">
        <f t="shared" si="0"/>
        <v>61</v>
      </c>
      <c r="T19" s="71"/>
      <c r="V19" s="9"/>
      <c r="W19" t="s">
        <v>141</v>
      </c>
      <c r="X19" s="8"/>
      <c r="Y19" s="8"/>
      <c r="Z19" s="90">
        <v>14</v>
      </c>
      <c r="AA19" s="90">
        <v>1</v>
      </c>
      <c r="AB19" s="90">
        <v>22</v>
      </c>
      <c r="AC19" s="90"/>
      <c r="AD19" s="90">
        <v>7</v>
      </c>
      <c r="AE19" s="90">
        <v>2</v>
      </c>
      <c r="AF19" s="91"/>
      <c r="AG19" s="92">
        <f t="shared" si="2"/>
        <v>46</v>
      </c>
      <c r="AH19" s="9"/>
      <c r="AI19" s="132"/>
      <c r="AJ19" s="132"/>
      <c r="AK19" s="132"/>
      <c r="AL19" s="132"/>
      <c r="AM19" s="132"/>
      <c r="AN19" s="155"/>
      <c r="AP19" s="62" t="s">
        <v>107</v>
      </c>
      <c r="AQ19" s="13"/>
      <c r="AR19" s="10">
        <f>AR17+AR18</f>
        <v>0</v>
      </c>
      <c r="AS19" s="10">
        <f>AS17+AS18</f>
        <v>710</v>
      </c>
      <c r="AT19" s="156">
        <f>AT17+AT18</f>
        <v>270.25</v>
      </c>
      <c r="AU19" s="9"/>
      <c r="AY19" t="s">
        <v>142</v>
      </c>
      <c r="AZ19" s="9"/>
      <c r="BA19" s="69">
        <v>1</v>
      </c>
      <c r="BB19" s="69">
        <v>0</v>
      </c>
      <c r="BC19" s="8"/>
      <c r="BD19" s="9"/>
      <c r="BE19" s="9"/>
    </row>
    <row r="20" spans="1:57" x14ac:dyDescent="0.25">
      <c r="B20" s="9" t="s">
        <v>13</v>
      </c>
      <c r="D20" s="40">
        <v>1114</v>
      </c>
      <c r="E20" s="40">
        <v>5478.5</v>
      </c>
      <c r="F20" s="27">
        <f>E20/12</f>
        <v>456.54166666666669</v>
      </c>
      <c r="H20" s="9" t="s">
        <v>16</v>
      </c>
      <c r="I20" s="20">
        <f>I6+I13</f>
        <v>289</v>
      </c>
      <c r="J20" s="27">
        <f t="shared" ref="I20:K23" si="3">J6+J13</f>
        <v>176</v>
      </c>
      <c r="K20" s="27">
        <f>K6+K13</f>
        <v>106</v>
      </c>
      <c r="O20" s="8">
        <v>30</v>
      </c>
      <c r="P20" s="9" t="s">
        <v>143</v>
      </c>
      <c r="Q20" s="70">
        <v>209</v>
      </c>
      <c r="R20" s="85">
        <v>0</v>
      </c>
      <c r="S20" s="64"/>
      <c r="T20" s="9"/>
      <c r="V20" s="9"/>
      <c r="W20" s="35" t="s">
        <v>17</v>
      </c>
      <c r="X20" s="18"/>
      <c r="Y20" s="10">
        <f>SUM(Y12:Y19)</f>
        <v>0</v>
      </c>
      <c r="Z20" s="10">
        <f t="shared" ref="Z20:AF20" si="4">SUM(Z12:Z19)</f>
        <v>391</v>
      </c>
      <c r="AA20" s="10">
        <f t="shared" si="4"/>
        <v>58</v>
      </c>
      <c r="AB20" s="10">
        <f t="shared" si="4"/>
        <v>347</v>
      </c>
      <c r="AC20" s="10">
        <f t="shared" si="4"/>
        <v>0</v>
      </c>
      <c r="AD20" s="10">
        <f t="shared" si="4"/>
        <v>188</v>
      </c>
      <c r="AE20" s="10">
        <f t="shared" si="4"/>
        <v>39</v>
      </c>
      <c r="AF20" s="10">
        <f t="shared" si="4"/>
        <v>0</v>
      </c>
      <c r="AG20" s="28">
        <f>SUM(Y20:AF20)</f>
        <v>1023</v>
      </c>
      <c r="AH20" s="9"/>
      <c r="AI20" s="132"/>
      <c r="AJ20" s="132"/>
      <c r="AK20" s="132"/>
      <c r="AL20" s="132"/>
      <c r="AM20" s="132"/>
      <c r="AN20" s="155"/>
      <c r="AP20" s="62" t="s">
        <v>17</v>
      </c>
      <c r="AQ20" s="13"/>
      <c r="AR20" s="88">
        <f>AR11+AR19</f>
        <v>465</v>
      </c>
      <c r="AS20" s="88">
        <f>AS11+AS19</f>
        <v>1133</v>
      </c>
      <c r="AT20" s="156">
        <f>AT11+AT19</f>
        <v>693.25</v>
      </c>
      <c r="AU20" s="9"/>
      <c r="AY20" s="9" t="s">
        <v>130</v>
      </c>
      <c r="AZ20" s="9"/>
      <c r="BA20" s="69">
        <v>8</v>
      </c>
      <c r="BB20" s="69">
        <v>0</v>
      </c>
      <c r="BC20" s="8"/>
      <c r="BD20" s="9"/>
      <c r="BE20" s="9"/>
    </row>
    <row r="21" spans="1:57" x14ac:dyDescent="0.25">
      <c r="B21" s="9" t="s">
        <v>15</v>
      </c>
      <c r="D21" s="40">
        <v>40</v>
      </c>
      <c r="E21" s="40">
        <v>189</v>
      </c>
      <c r="F21" s="50">
        <f>E21/12</f>
        <v>15.75</v>
      </c>
      <c r="H21" s="9" t="s">
        <v>18</v>
      </c>
      <c r="I21" s="20">
        <f>I7+I14</f>
        <v>418</v>
      </c>
      <c r="J21" s="20">
        <f t="shared" si="3"/>
        <v>265</v>
      </c>
      <c r="K21" s="28">
        <f>K7+K14</f>
        <v>159</v>
      </c>
      <c r="O21" s="8">
        <v>31</v>
      </c>
      <c r="P21" s="9" t="s">
        <v>144</v>
      </c>
      <c r="Q21" s="70">
        <v>402</v>
      </c>
      <c r="R21" s="85">
        <v>78</v>
      </c>
      <c r="S21" s="64">
        <f t="shared" si="0"/>
        <v>480</v>
      </c>
      <c r="T21" s="71"/>
      <c r="V21" s="9"/>
      <c r="W21" s="9"/>
      <c r="X21" s="9"/>
      <c r="Y21" s="9"/>
      <c r="Z21" s="6"/>
      <c r="AA21" s="6"/>
      <c r="AB21" s="6"/>
      <c r="AC21" s="6"/>
      <c r="AD21" s="6"/>
      <c r="AE21" s="6"/>
      <c r="AF21" s="9"/>
      <c r="AG21" s="9"/>
      <c r="AH21" s="9"/>
      <c r="AI21" s="9"/>
      <c r="AN21" s="8"/>
      <c r="AP21" s="9"/>
      <c r="AQ21" s="9"/>
      <c r="AR21" s="9"/>
      <c r="AS21" s="9"/>
      <c r="AT21" s="9"/>
      <c r="AU21" s="9"/>
      <c r="AY21" s="9"/>
      <c r="AZ21" s="9"/>
      <c r="BA21" s="9"/>
      <c r="BB21" s="9"/>
      <c r="BC21" s="9"/>
      <c r="BD21" s="9"/>
      <c r="BE21" s="9"/>
    </row>
    <row r="22" spans="1:57" x14ac:dyDescent="0.25">
      <c r="B22" s="9" t="s">
        <v>17</v>
      </c>
      <c r="D22" s="20">
        <f>D20+D21</f>
        <v>1154</v>
      </c>
      <c r="E22" s="20">
        <f>E20+E21</f>
        <v>5667.5</v>
      </c>
      <c r="F22" s="52">
        <f>E22/12</f>
        <v>472.29166666666669</v>
      </c>
      <c r="H22" s="9" t="s">
        <v>20</v>
      </c>
      <c r="I22" s="10">
        <f t="shared" si="3"/>
        <v>590</v>
      </c>
      <c r="J22" s="10">
        <f t="shared" si="3"/>
        <v>396</v>
      </c>
      <c r="K22" s="28">
        <f>K8+K15</f>
        <v>241</v>
      </c>
      <c r="O22" s="8">
        <v>38</v>
      </c>
      <c r="P22" s="9" t="s">
        <v>145</v>
      </c>
      <c r="Q22" s="70">
        <v>13</v>
      </c>
      <c r="R22" s="85">
        <v>0</v>
      </c>
      <c r="S22" s="64">
        <f t="shared" si="0"/>
        <v>13</v>
      </c>
      <c r="T22" s="7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N22" s="8"/>
      <c r="AP22" s="9"/>
      <c r="AQ22" s="9"/>
      <c r="AR22" s="9"/>
      <c r="AS22" s="9"/>
      <c r="AT22" s="9"/>
      <c r="AU22" s="9"/>
      <c r="AZ22" s="9"/>
      <c r="BA22" s="9"/>
      <c r="BB22" s="9"/>
      <c r="BC22" s="9"/>
      <c r="BD22" s="9"/>
      <c r="BE22" s="9"/>
    </row>
    <row r="23" spans="1:57" x14ac:dyDescent="0.25">
      <c r="A23" s="7" t="s">
        <v>26</v>
      </c>
      <c r="C23" s="7"/>
      <c r="D23" s="16">
        <f>D18+D22</f>
        <v>1884</v>
      </c>
      <c r="E23" s="22">
        <f>E18+E22</f>
        <v>13514</v>
      </c>
      <c r="F23" s="53">
        <f>E23/12</f>
        <v>1126.1666666666667</v>
      </c>
      <c r="H23" s="9" t="s">
        <v>17</v>
      </c>
      <c r="I23" s="29">
        <f t="shared" si="3"/>
        <v>707</v>
      </c>
      <c r="J23" s="30">
        <f t="shared" si="3"/>
        <v>441</v>
      </c>
      <c r="K23" s="30">
        <f t="shared" si="3"/>
        <v>265</v>
      </c>
      <c r="O23" s="8">
        <v>40</v>
      </c>
      <c r="P23" s="9" t="s">
        <v>146</v>
      </c>
      <c r="Q23" s="70">
        <v>148</v>
      </c>
      <c r="R23" s="85">
        <v>9</v>
      </c>
      <c r="S23" s="64">
        <f t="shared" si="0"/>
        <v>157</v>
      </c>
      <c r="T23" s="71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N23" s="8"/>
      <c r="AP23" s="172" t="s">
        <v>147</v>
      </c>
      <c r="AQ23" s="172"/>
      <c r="AR23" s="172"/>
      <c r="AS23" s="172"/>
      <c r="AT23" s="172"/>
      <c r="AU23" s="172"/>
      <c r="AY23" s="9"/>
      <c r="AZ23" s="9"/>
      <c r="BA23" s="9"/>
      <c r="BB23" s="9"/>
      <c r="BC23" s="9"/>
      <c r="BD23" s="9"/>
      <c r="BE23" s="9"/>
    </row>
    <row r="24" spans="1:57" ht="15.75" x14ac:dyDescent="0.25">
      <c r="C24" s="7"/>
      <c r="D24" s="25"/>
      <c r="E24" s="25"/>
      <c r="F24" s="26"/>
      <c r="H24" s="9" t="s">
        <v>21</v>
      </c>
      <c r="I24" s="9"/>
      <c r="J24" s="32">
        <f>J23/I23</f>
        <v>0.62376237623762376</v>
      </c>
      <c r="K24" s="32">
        <f>K23/J23</f>
        <v>0.60090702947845809</v>
      </c>
      <c r="O24" s="8">
        <v>42</v>
      </c>
      <c r="P24" s="9" t="s">
        <v>148</v>
      </c>
      <c r="Q24" s="70">
        <v>540</v>
      </c>
      <c r="R24" s="85">
        <v>90</v>
      </c>
      <c r="S24" s="64">
        <f t="shared" si="0"/>
        <v>630</v>
      </c>
      <c r="T24" s="71"/>
      <c r="V24" s="9"/>
      <c r="W24" s="9"/>
      <c r="X24" s="9"/>
      <c r="Y24" s="160"/>
      <c r="Z24" s="159" t="s">
        <v>207</v>
      </c>
      <c r="AA24" s="159"/>
      <c r="AB24" s="48"/>
      <c r="AC24" s="48"/>
      <c r="AE24" s="48"/>
      <c r="AF24" s="48"/>
      <c r="AG24" s="48"/>
      <c r="AH24" s="48"/>
      <c r="AI24" s="9"/>
      <c r="AJ24" s="9"/>
      <c r="AK24" s="9"/>
      <c r="AL24" s="9"/>
      <c r="AM24" s="9"/>
      <c r="AN24" s="8"/>
      <c r="AP24" s="31"/>
      <c r="AQ24" s="99" t="s">
        <v>149</v>
      </c>
      <c r="AR24" s="100"/>
      <c r="AS24" s="100"/>
      <c r="AT24" s="100"/>
      <c r="AU24" s="100"/>
      <c r="AY24" s="9"/>
      <c r="AZ24" s="9"/>
      <c r="BA24" s="9"/>
      <c r="BB24" s="9"/>
      <c r="BC24" s="9"/>
      <c r="BD24" s="9"/>
      <c r="BE24" s="9"/>
    </row>
    <row r="25" spans="1:57" ht="15.75" x14ac:dyDescent="0.25">
      <c r="A25" s="34" t="s">
        <v>27</v>
      </c>
      <c r="B25" s="9"/>
      <c r="C25" s="9"/>
      <c r="D25" s="25" t="s">
        <v>3</v>
      </c>
      <c r="E25" s="25" t="s">
        <v>4</v>
      </c>
      <c r="F25" s="26" t="s">
        <v>5</v>
      </c>
      <c r="O25" s="8">
        <v>43</v>
      </c>
      <c r="P25" s="9" t="s">
        <v>150</v>
      </c>
      <c r="Q25" s="70"/>
      <c r="R25" s="85"/>
      <c r="S25" s="64"/>
      <c r="T25" s="9"/>
      <c r="V25" s="9"/>
      <c r="W25" s="9"/>
      <c r="X25" s="9"/>
      <c r="Y25" s="9"/>
      <c r="Z25" s="9"/>
      <c r="AA25" s="9"/>
      <c r="AB25" s="9"/>
      <c r="AC25" s="9"/>
      <c r="AE25" s="9"/>
      <c r="AF25" s="9"/>
      <c r="AG25" s="13"/>
      <c r="AH25" s="165" t="s">
        <v>151</v>
      </c>
      <c r="AI25" s="166"/>
      <c r="AJ25" s="166"/>
      <c r="AK25" s="166"/>
      <c r="AL25" s="166"/>
      <c r="AM25" s="166"/>
      <c r="AN25" s="166"/>
      <c r="AP25" s="9"/>
      <c r="AQ25" s="9"/>
      <c r="AR25" s="9"/>
      <c r="AS25" s="9"/>
      <c r="AT25" s="9"/>
      <c r="AU25" s="9"/>
      <c r="AY25" s="166" t="s">
        <v>152</v>
      </c>
      <c r="AZ25" s="166"/>
      <c r="BA25" s="166"/>
      <c r="BB25" s="166"/>
      <c r="BC25" s="166"/>
      <c r="BD25" s="166"/>
      <c r="BE25" s="166"/>
    </row>
    <row r="26" spans="1:57" ht="15.75" thickBot="1" x14ac:dyDescent="0.3">
      <c r="A26" s="9" t="s">
        <v>24</v>
      </c>
      <c r="B26" s="9"/>
      <c r="D26" s="6"/>
      <c r="E26" s="6"/>
      <c r="F26" s="12"/>
      <c r="O26" s="8">
        <v>44</v>
      </c>
      <c r="P26" s="9" t="s">
        <v>153</v>
      </c>
      <c r="Q26" s="70">
        <v>270</v>
      </c>
      <c r="R26" s="85">
        <v>220</v>
      </c>
      <c r="S26" s="64">
        <f t="shared" si="0"/>
        <v>490</v>
      </c>
      <c r="T26" s="71"/>
      <c r="V26" s="9"/>
      <c r="W26" s="9"/>
      <c r="X26" s="9"/>
      <c r="Y26" s="78" t="s">
        <v>154</v>
      </c>
      <c r="Z26" s="78" t="s">
        <v>155</v>
      </c>
      <c r="AA26" s="63" t="s">
        <v>50</v>
      </c>
      <c r="AB26" s="63"/>
      <c r="AC26" s="63"/>
      <c r="AE26" s="101"/>
      <c r="AF26" s="101"/>
      <c r="AG26" s="9"/>
      <c r="AH26" s="9"/>
      <c r="AI26" s="9"/>
      <c r="AJ26" s="9"/>
      <c r="AK26" s="9"/>
      <c r="AL26" s="9"/>
      <c r="AM26" s="9"/>
      <c r="AN26" s="8"/>
      <c r="AP26" s="102" t="s">
        <v>156</v>
      </c>
      <c r="AQ26" s="103">
        <f>AS11</f>
        <v>423</v>
      </c>
      <c r="AR26" s="104" t="s">
        <v>3</v>
      </c>
      <c r="AS26" s="104" t="s">
        <v>157</v>
      </c>
      <c r="AT26" s="9"/>
      <c r="AU26" s="49"/>
      <c r="AY26" s="167" t="s">
        <v>158</v>
      </c>
      <c r="AZ26" s="167"/>
      <c r="BA26" s="167"/>
      <c r="BB26" s="167"/>
      <c r="BC26" s="167"/>
      <c r="BD26" s="167"/>
      <c r="BE26" s="167"/>
    </row>
    <row r="27" spans="1:57" ht="16.5" thickBot="1" x14ac:dyDescent="0.3">
      <c r="A27" s="9"/>
      <c r="B27" s="9" t="s">
        <v>13</v>
      </c>
      <c r="D27" s="20">
        <f t="shared" ref="D27:F29" si="5">D5+D16</f>
        <v>6023</v>
      </c>
      <c r="E27" s="21">
        <f t="shared" si="5"/>
        <v>84900.5</v>
      </c>
      <c r="F27" s="54">
        <f t="shared" si="5"/>
        <v>5787.9249999999993</v>
      </c>
      <c r="G27" s="176" t="s">
        <v>28</v>
      </c>
      <c r="H27" s="165"/>
      <c r="I27" s="165"/>
      <c r="J27" s="165"/>
      <c r="K27" s="165"/>
      <c r="L27" s="165"/>
      <c r="O27" s="8">
        <v>45</v>
      </c>
      <c r="P27" s="9" t="s">
        <v>159</v>
      </c>
      <c r="Q27" s="70">
        <v>414</v>
      </c>
      <c r="R27" s="85">
        <v>24</v>
      </c>
      <c r="S27" s="64">
        <f t="shared" si="0"/>
        <v>438</v>
      </c>
      <c r="T27" s="71"/>
      <c r="V27" s="9"/>
      <c r="W27" s="9" t="s">
        <v>160</v>
      </c>
      <c r="X27" s="9"/>
      <c r="Y27" s="161">
        <v>159</v>
      </c>
      <c r="Z27" s="162">
        <v>1042</v>
      </c>
      <c r="AA27" s="28">
        <f>SUM(Y27:Z27)</f>
        <v>1201</v>
      </c>
      <c r="AB27" s="23"/>
      <c r="AC27" s="23"/>
      <c r="AE27" s="101"/>
      <c r="AF27" s="101"/>
      <c r="AG27" s="8"/>
      <c r="AH27" s="7"/>
      <c r="AI27" s="8"/>
      <c r="AJ27" s="8"/>
      <c r="AK27" s="8"/>
      <c r="AL27" s="9"/>
      <c r="AM27" s="9"/>
      <c r="AN27" s="8"/>
      <c r="AP27" s="9" t="s">
        <v>161</v>
      </c>
      <c r="AQ27" s="9"/>
      <c r="AR27" s="105">
        <v>374</v>
      </c>
      <c r="AS27" s="106">
        <f>AR27/$AS$11</f>
        <v>0.88416075650118209</v>
      </c>
      <c r="AT27" s="8"/>
      <c r="AU27" s="8"/>
      <c r="AY27" s="9"/>
      <c r="AZ27" s="9"/>
      <c r="BA27" s="9"/>
      <c r="BB27" s="9"/>
      <c r="BC27" s="9"/>
      <c r="BD27" s="9"/>
      <c r="BE27" s="9"/>
    </row>
    <row r="28" spans="1:57" ht="15.75" thickBot="1" x14ac:dyDescent="0.3">
      <c r="A28" s="9"/>
      <c r="B28" s="9" t="s">
        <v>15</v>
      </c>
      <c r="D28" s="33">
        <f>D6+D17</f>
        <v>232</v>
      </c>
      <c r="E28" s="158">
        <f>E6+E17</f>
        <v>3375.5</v>
      </c>
      <c r="F28" s="51">
        <f t="shared" si="5"/>
        <v>227.91666666666666</v>
      </c>
      <c r="O28" s="8">
        <v>46</v>
      </c>
      <c r="P28" s="9" t="s">
        <v>162</v>
      </c>
      <c r="Q28" s="70"/>
      <c r="R28" s="85"/>
      <c r="S28" s="64"/>
      <c r="T28" s="9"/>
      <c r="V28" s="9"/>
      <c r="W28" s="9" t="s">
        <v>163</v>
      </c>
      <c r="X28" s="9"/>
      <c r="Y28" s="163">
        <v>126</v>
      </c>
      <c r="Z28" s="164">
        <v>1042</v>
      </c>
      <c r="AA28" s="28">
        <f>SUM(Y28:Z28)</f>
        <v>1168</v>
      </c>
      <c r="AB28" s="23"/>
      <c r="AC28" s="23"/>
      <c r="AE28" s="101"/>
      <c r="AF28" s="101"/>
      <c r="AG28" s="8"/>
      <c r="AH28" s="8"/>
      <c r="AI28" s="7" t="s">
        <v>60</v>
      </c>
      <c r="AJ28" s="3" t="s">
        <v>16</v>
      </c>
      <c r="AK28" s="3" t="s">
        <v>18</v>
      </c>
      <c r="AL28" s="67" t="s">
        <v>50</v>
      </c>
      <c r="AM28" s="3" t="s">
        <v>4</v>
      </c>
      <c r="AN28" s="8"/>
      <c r="AP28" s="9" t="s">
        <v>164</v>
      </c>
      <c r="AQ28" s="9"/>
      <c r="AR28" s="105">
        <v>15</v>
      </c>
      <c r="AS28" s="106">
        <f>AR28/$AS$11</f>
        <v>3.5460992907801421E-2</v>
      </c>
      <c r="AT28" s="8"/>
      <c r="AU28" s="8"/>
      <c r="AY28" s="8"/>
      <c r="AZ28" s="8"/>
      <c r="BA28" s="78" t="s">
        <v>165</v>
      </c>
      <c r="BB28" s="78" t="s">
        <v>166</v>
      </c>
      <c r="BC28" s="78" t="s">
        <v>50</v>
      </c>
      <c r="BD28" s="9"/>
      <c r="BE28" s="9"/>
    </row>
    <row r="29" spans="1:57" x14ac:dyDescent="0.25">
      <c r="B29" s="9" t="s">
        <v>17</v>
      </c>
      <c r="D29" s="10">
        <f t="shared" si="5"/>
        <v>6255</v>
      </c>
      <c r="E29" s="11">
        <f t="shared" si="5"/>
        <v>88276</v>
      </c>
      <c r="F29" s="55">
        <f t="shared" si="5"/>
        <v>6015.8416666666662</v>
      </c>
      <c r="I29" s="177" t="s">
        <v>29</v>
      </c>
      <c r="J29" s="177"/>
      <c r="K29" s="177" t="s">
        <v>30</v>
      </c>
      <c r="L29" s="177"/>
      <c r="O29" s="8">
        <v>50</v>
      </c>
      <c r="P29" s="9" t="s">
        <v>167</v>
      </c>
      <c r="Q29" s="70">
        <v>205</v>
      </c>
      <c r="R29" s="85">
        <v>0</v>
      </c>
      <c r="S29" s="64">
        <f t="shared" si="0"/>
        <v>205</v>
      </c>
      <c r="T29" s="79"/>
      <c r="V29" s="9"/>
      <c r="W29" s="9" t="s">
        <v>168</v>
      </c>
      <c r="X29" s="9"/>
      <c r="Y29" s="126">
        <f>Y28/Y27</f>
        <v>0.79245283018867929</v>
      </c>
      <c r="Z29" s="126">
        <f>Z28/Z27</f>
        <v>1</v>
      </c>
      <c r="AA29" s="126">
        <f>AA28/AA27</f>
        <v>0.97252289758534549</v>
      </c>
      <c r="AB29" s="107"/>
      <c r="AC29" s="107"/>
      <c r="AE29" s="101"/>
      <c r="AF29" s="101"/>
      <c r="AG29" s="8"/>
      <c r="AH29" s="8"/>
      <c r="AI29" s="9" t="s">
        <v>67</v>
      </c>
      <c r="AJ29" s="8">
        <v>220</v>
      </c>
      <c r="AK29" s="8">
        <v>408</v>
      </c>
      <c r="AL29" s="50">
        <f>SUM(AJ29+AK29)</f>
        <v>628</v>
      </c>
      <c r="AM29" s="108">
        <v>2441</v>
      </c>
      <c r="AN29" s="8"/>
      <c r="AP29" s="9" t="s">
        <v>169</v>
      </c>
      <c r="AQ29" s="9"/>
      <c r="AR29" s="105">
        <v>32</v>
      </c>
      <c r="AS29" s="106">
        <f>AR29/$AS$11</f>
        <v>7.5650118203309691E-2</v>
      </c>
      <c r="AT29" s="6"/>
      <c r="AU29" s="6"/>
      <c r="AY29" s="6"/>
      <c r="AZ29" s="6"/>
      <c r="BA29" s="78" t="s">
        <v>4</v>
      </c>
      <c r="BB29" s="78" t="s">
        <v>4</v>
      </c>
      <c r="BC29" s="78" t="s">
        <v>4</v>
      </c>
      <c r="BD29" s="3" t="s">
        <v>5</v>
      </c>
      <c r="BE29" s="9"/>
    </row>
    <row r="30" spans="1:57" x14ac:dyDescent="0.25">
      <c r="A30" s="9" t="s">
        <v>19</v>
      </c>
      <c r="B30" s="9"/>
      <c r="D30" s="6"/>
      <c r="E30" s="6"/>
      <c r="F30" s="12"/>
      <c r="G30" s="34"/>
      <c r="I30" s="3" t="s">
        <v>31</v>
      </c>
      <c r="J30" s="3" t="s">
        <v>32</v>
      </c>
      <c r="K30" s="3" t="s">
        <v>31</v>
      </c>
      <c r="L30" s="5" t="s">
        <v>32</v>
      </c>
      <c r="O30" s="8">
        <v>51</v>
      </c>
      <c r="P30" s="9" t="s">
        <v>170</v>
      </c>
      <c r="Q30" s="70">
        <v>1342</v>
      </c>
      <c r="R30" s="85">
        <v>363</v>
      </c>
      <c r="S30" s="64">
        <f t="shared" si="0"/>
        <v>1705</v>
      </c>
      <c r="T30" s="71"/>
      <c r="V30" s="9"/>
      <c r="W30" s="9"/>
      <c r="X30" s="9"/>
      <c r="Y30" s="9"/>
      <c r="Z30" s="8"/>
      <c r="AA30" s="8"/>
      <c r="AB30" s="101"/>
      <c r="AC30" s="101"/>
      <c r="AD30" s="101"/>
      <c r="AE30" s="101"/>
      <c r="AF30" s="101"/>
      <c r="AG30" s="9"/>
      <c r="AH30" s="9"/>
      <c r="AI30" s="9" t="s">
        <v>77</v>
      </c>
      <c r="AJ30" s="8">
        <v>14</v>
      </c>
      <c r="AK30" s="8">
        <v>69</v>
      </c>
      <c r="AL30" s="30">
        <f>SUM(AJ30+AK30)</f>
        <v>83</v>
      </c>
      <c r="AM30" s="108">
        <v>259</v>
      </c>
      <c r="AN30" s="8"/>
      <c r="AP30" s="9" t="s">
        <v>171</v>
      </c>
      <c r="AQ30" s="9"/>
      <c r="AR30" s="105">
        <v>1</v>
      </c>
      <c r="AS30" s="106">
        <f>AR30/$AS$11</f>
        <v>2.3640661938534278E-3</v>
      </c>
      <c r="AT30" s="6"/>
      <c r="AU30" s="6"/>
      <c r="AY30" s="5" t="s">
        <v>172</v>
      </c>
      <c r="AZ30" s="9"/>
      <c r="BA30" s="9"/>
      <c r="BB30" s="9"/>
      <c r="BC30" s="9"/>
      <c r="BD30" s="9"/>
      <c r="BE30" s="9"/>
    </row>
    <row r="31" spans="1:57" x14ac:dyDescent="0.25">
      <c r="A31" s="9"/>
      <c r="B31" s="9" t="s">
        <v>13</v>
      </c>
      <c r="D31" s="20">
        <f t="shared" ref="D31:F33" si="6">D9+D20</f>
        <v>2301</v>
      </c>
      <c r="E31" s="21">
        <f t="shared" si="6"/>
        <v>13389.5</v>
      </c>
      <c r="F31" s="54">
        <f t="shared" si="6"/>
        <v>983.94166666666661</v>
      </c>
      <c r="H31" s="36"/>
      <c r="O31" s="8">
        <v>52</v>
      </c>
      <c r="P31" s="9" t="s">
        <v>173</v>
      </c>
      <c r="Q31" s="70">
        <v>998</v>
      </c>
      <c r="R31" s="85">
        <v>98</v>
      </c>
      <c r="S31" s="64">
        <f t="shared" si="0"/>
        <v>1096</v>
      </c>
      <c r="T31" s="71"/>
      <c r="V31" s="9"/>
      <c r="W31" s="9"/>
      <c r="X31" s="56" t="s">
        <v>174</v>
      </c>
      <c r="Y31" s="56"/>
      <c r="Z31" s="75"/>
      <c r="AA31" s="31"/>
      <c r="AB31" s="101"/>
      <c r="AC31" s="101"/>
      <c r="AD31" s="101"/>
      <c r="AE31" s="75"/>
      <c r="AF31" s="75"/>
      <c r="AG31" s="8"/>
      <c r="AH31" s="8"/>
      <c r="AI31" s="62" t="s">
        <v>17</v>
      </c>
      <c r="AJ31" s="10">
        <f>SUM(AJ29:AJ30)</f>
        <v>234</v>
      </c>
      <c r="AK31" s="55">
        <f>SUM(AK29:AK30)</f>
        <v>477</v>
      </c>
      <c r="AL31" s="28">
        <f>SUM(AJ31:AK31)</f>
        <v>711</v>
      </c>
      <c r="AM31" s="109">
        <f>SUM(AM29:AM30)</f>
        <v>2700</v>
      </c>
      <c r="AN31" s="8"/>
      <c r="AP31" s="9" t="s">
        <v>175</v>
      </c>
      <c r="AQ31" s="9"/>
      <c r="AR31" s="105">
        <v>1</v>
      </c>
      <c r="AS31" s="106">
        <f>AR31/$AS$11</f>
        <v>2.3640661938534278E-3</v>
      </c>
      <c r="AT31" s="6"/>
      <c r="AU31" s="6"/>
      <c r="AY31" s="110" t="s">
        <v>176</v>
      </c>
      <c r="AZ31" s="9"/>
      <c r="BA31" s="111">
        <v>49052.5</v>
      </c>
      <c r="BB31" s="73">
        <v>4638</v>
      </c>
      <c r="BC31" s="20">
        <f>SUM(BA31:BB31)</f>
        <v>53690.5</v>
      </c>
      <c r="BD31" s="112">
        <f>BC31/15</f>
        <v>3579.3666666666668</v>
      </c>
      <c r="BE31" s="9"/>
    </row>
    <row r="32" spans="1:57" x14ac:dyDescent="0.25">
      <c r="A32" s="9"/>
      <c r="B32" s="9" t="s">
        <v>15</v>
      </c>
      <c r="D32" s="33">
        <f t="shared" si="6"/>
        <v>82</v>
      </c>
      <c r="E32" s="158">
        <f t="shared" si="6"/>
        <v>458</v>
      </c>
      <c r="F32" s="52">
        <f t="shared" si="6"/>
        <v>33.683333333333337</v>
      </c>
      <c r="H32" s="9" t="s">
        <v>33</v>
      </c>
      <c r="I32" s="8">
        <v>494</v>
      </c>
      <c r="J32" s="8">
        <v>29</v>
      </c>
      <c r="K32" s="8"/>
      <c r="L32" s="8">
        <v>0</v>
      </c>
      <c r="O32" s="8">
        <v>54</v>
      </c>
      <c r="P32" s="9" t="s">
        <v>177</v>
      </c>
      <c r="Q32" s="70">
        <v>112</v>
      </c>
      <c r="R32" s="85">
        <v>17</v>
      </c>
      <c r="S32" s="113">
        <f t="shared" si="0"/>
        <v>129</v>
      </c>
      <c r="T32" s="71"/>
      <c r="V32" s="7"/>
      <c r="W32" s="9"/>
      <c r="X32" s="9"/>
      <c r="Y32" s="9"/>
      <c r="Z32" s="127" t="s">
        <v>178</v>
      </c>
      <c r="AA32" s="128">
        <v>1094</v>
      </c>
      <c r="AB32" s="114"/>
      <c r="AC32" s="114"/>
      <c r="AD32" s="114"/>
      <c r="AE32" s="9"/>
      <c r="AF32" s="75"/>
      <c r="AG32" s="8"/>
      <c r="AH32" s="8"/>
      <c r="AI32" s="7"/>
      <c r="AJ32" s="8"/>
      <c r="AK32" s="8"/>
      <c r="AL32" s="8"/>
      <c r="AM32" s="3"/>
      <c r="AN32" s="8"/>
      <c r="AP32" s="62" t="s">
        <v>17</v>
      </c>
      <c r="AQ32" s="13"/>
      <c r="AR32" s="28">
        <f>SUM(AR27:AR31)</f>
        <v>423</v>
      </c>
      <c r="AS32" s="106">
        <f>SUM(AS27:AS31)</f>
        <v>1</v>
      </c>
      <c r="AT32" s="6"/>
      <c r="AU32" s="6"/>
      <c r="AY32" s="110" t="s">
        <v>179</v>
      </c>
      <c r="AZ32" s="9"/>
      <c r="BA32" s="73">
        <v>31481</v>
      </c>
      <c r="BB32" s="73">
        <v>4025</v>
      </c>
      <c r="BC32" s="20">
        <f>SUM(BA32:BB32)</f>
        <v>35506</v>
      </c>
      <c r="BD32" s="112">
        <f>BC32/15</f>
        <v>2367.0666666666666</v>
      </c>
      <c r="BE32" s="8"/>
    </row>
    <row r="33" spans="1:57" x14ac:dyDescent="0.25">
      <c r="B33" s="9" t="s">
        <v>17</v>
      </c>
      <c r="D33" s="10">
        <f t="shared" si="6"/>
        <v>2383</v>
      </c>
      <c r="E33" s="11">
        <f t="shared" si="6"/>
        <v>13847.5</v>
      </c>
      <c r="F33" s="55">
        <f t="shared" si="6"/>
        <v>1017.625</v>
      </c>
      <c r="H33" s="9" t="s">
        <v>34</v>
      </c>
      <c r="I33" s="8">
        <v>470</v>
      </c>
      <c r="J33" s="8">
        <v>30</v>
      </c>
      <c r="K33" s="8"/>
      <c r="L33" s="8">
        <v>0</v>
      </c>
      <c r="O33" s="8" t="s">
        <v>180</v>
      </c>
      <c r="P33" s="9" t="s">
        <v>181</v>
      </c>
      <c r="Q33" s="6"/>
      <c r="R33" s="6"/>
      <c r="S33" s="115"/>
      <c r="T33" s="40"/>
      <c r="V33" s="9"/>
      <c r="W33" s="9"/>
      <c r="X33" s="9"/>
      <c r="Y33" s="9"/>
      <c r="Z33" s="127" t="s">
        <v>182</v>
      </c>
      <c r="AA33" s="128">
        <v>74</v>
      </c>
      <c r="AB33" s="9"/>
      <c r="AC33" s="9"/>
      <c r="AD33" s="9"/>
      <c r="AE33" s="9"/>
      <c r="AF33" s="9"/>
      <c r="AG33" s="9"/>
      <c r="AH33" s="9"/>
      <c r="AI33" s="7" t="s">
        <v>70</v>
      </c>
      <c r="AJ33" s="7"/>
      <c r="AK33" s="8"/>
      <c r="AL33" s="3" t="s">
        <v>3</v>
      </c>
      <c r="AM33" s="78" t="s">
        <v>96</v>
      </c>
      <c r="AN33" s="129" t="s">
        <v>206</v>
      </c>
      <c r="AP33" s="110" t="s">
        <v>183</v>
      </c>
      <c r="AQ33" s="9" t="s">
        <v>184</v>
      </c>
      <c r="AR33" s="9"/>
      <c r="AS33" s="9"/>
      <c r="AT33" s="9"/>
      <c r="AU33" s="9"/>
      <c r="AY33" s="9"/>
      <c r="AZ33" s="9"/>
      <c r="BA33" s="10">
        <f>SUM(BA31:BA32)</f>
        <v>80533.5</v>
      </c>
      <c r="BB33" s="10">
        <f>SUM(BB31:BB32)</f>
        <v>8663</v>
      </c>
      <c r="BC33" s="20">
        <f>SUM(BA33:BB33)</f>
        <v>89196.5</v>
      </c>
      <c r="BD33" s="112">
        <f>BC33/15</f>
        <v>5946.4333333333334</v>
      </c>
      <c r="BE33" s="9"/>
    </row>
    <row r="34" spans="1:57" x14ac:dyDescent="0.25">
      <c r="A34" s="7" t="s">
        <v>35</v>
      </c>
      <c r="D34" s="16">
        <f>D29+D33</f>
        <v>8638</v>
      </c>
      <c r="E34" s="22">
        <f>E29+E33</f>
        <v>102123.5</v>
      </c>
      <c r="F34" s="53">
        <f>F29+F33</f>
        <v>7033.4666666666662</v>
      </c>
      <c r="H34" s="9" t="s">
        <v>36</v>
      </c>
      <c r="I34" s="44" t="s">
        <v>39</v>
      </c>
      <c r="J34" s="8"/>
      <c r="K34" s="44"/>
      <c r="L34" s="8"/>
      <c r="O34" s="9"/>
      <c r="P34" s="116" t="s">
        <v>185</v>
      </c>
      <c r="Q34" s="17">
        <f>SUM(Q4:Q33)</f>
        <v>6572</v>
      </c>
      <c r="R34" s="17">
        <f>SUM(R4:R33)</f>
        <v>1708</v>
      </c>
      <c r="S34" s="64">
        <f t="shared" ref="S34:S35" si="7">Q34+R34</f>
        <v>8280</v>
      </c>
      <c r="T34" s="114"/>
      <c r="V34" s="9"/>
      <c r="W34" s="9"/>
      <c r="X34" s="9"/>
      <c r="Y34" s="9"/>
      <c r="Z34" s="127" t="s">
        <v>186</v>
      </c>
      <c r="AA34" s="128">
        <v>2224</v>
      </c>
      <c r="AB34" s="9"/>
      <c r="AC34" s="9"/>
      <c r="AD34" s="9"/>
      <c r="AE34" s="9"/>
      <c r="AF34" s="9"/>
      <c r="AG34" s="9"/>
      <c r="AH34" s="9"/>
      <c r="AI34" s="9" t="s">
        <v>187</v>
      </c>
      <c r="AJ34" s="8"/>
      <c r="AK34" s="9"/>
      <c r="AL34" s="75">
        <v>92</v>
      </c>
      <c r="AM34" s="75">
        <f>AN34/12</f>
        <v>25.25</v>
      </c>
      <c r="AN34" s="130">
        <v>303</v>
      </c>
      <c r="AP34" s="9" t="s">
        <v>188</v>
      </c>
      <c r="AQ34" s="9"/>
      <c r="AR34" s="9"/>
      <c r="AS34" s="9"/>
      <c r="AT34" s="9"/>
      <c r="AU34" s="9"/>
      <c r="AY34" s="9"/>
      <c r="AZ34" s="9"/>
      <c r="BA34" s="9"/>
      <c r="BB34" s="9"/>
      <c r="BC34" s="9"/>
      <c r="BD34" s="9"/>
      <c r="BE34" s="9"/>
    </row>
    <row r="35" spans="1:57" x14ac:dyDescent="0.25">
      <c r="A35" s="37"/>
      <c r="B35" s="38"/>
      <c r="C35" s="37"/>
      <c r="D35" s="37"/>
      <c r="E35" s="37"/>
      <c r="F35" s="37"/>
      <c r="G35" s="37"/>
      <c r="H35" s="9" t="s">
        <v>37</v>
      </c>
      <c r="I35" s="39">
        <f>I32+I33</f>
        <v>964</v>
      </c>
      <c r="J35" s="8">
        <v>29</v>
      </c>
      <c r="K35" s="39">
        <f>K32+K33</f>
        <v>0</v>
      </c>
      <c r="L35" s="8"/>
      <c r="O35" s="9"/>
      <c r="P35" s="94" t="s">
        <v>189</v>
      </c>
      <c r="Q35" s="6">
        <v>182</v>
      </c>
      <c r="R35" s="6">
        <v>176</v>
      </c>
      <c r="S35" s="64">
        <f t="shared" si="7"/>
        <v>358</v>
      </c>
      <c r="T35" s="40"/>
      <c r="V35" s="9"/>
      <c r="W35" s="6"/>
      <c r="X35" s="9"/>
      <c r="Y35" s="9"/>
      <c r="Z35" s="127" t="s">
        <v>190</v>
      </c>
      <c r="AA35" s="128">
        <v>2595</v>
      </c>
      <c r="AB35" s="37"/>
      <c r="AC35" s="37"/>
      <c r="AD35" s="37"/>
      <c r="AE35" s="9"/>
      <c r="AF35" s="9"/>
      <c r="AG35" s="9"/>
      <c r="AH35" s="9"/>
      <c r="AI35" s="9" t="s">
        <v>191</v>
      </c>
      <c r="AJ35" s="8"/>
      <c r="AK35" s="98"/>
      <c r="AL35" s="75"/>
      <c r="AM35" s="75"/>
      <c r="AN35" s="8"/>
      <c r="AP35" s="117" t="s">
        <v>192</v>
      </c>
      <c r="AQ35" s="37"/>
      <c r="AR35" s="37"/>
      <c r="AS35" s="37"/>
      <c r="AT35" s="37"/>
      <c r="AU35" s="37"/>
      <c r="AY35" s="5" t="s">
        <v>193</v>
      </c>
      <c r="AZ35" s="9"/>
      <c r="BA35" s="6"/>
      <c r="BB35" s="6"/>
      <c r="BC35" s="23"/>
      <c r="BD35" s="24"/>
      <c r="BE35" s="9"/>
    </row>
    <row r="36" spans="1:57" x14ac:dyDescent="0.25">
      <c r="A36" s="38"/>
      <c r="B36" s="37"/>
      <c r="C36" s="37"/>
      <c r="D36" s="37"/>
      <c r="E36" s="37"/>
      <c r="F36" s="37"/>
      <c r="G36" s="37"/>
      <c r="H36" s="9" t="s">
        <v>38</v>
      </c>
      <c r="I36" s="8">
        <v>0.43</v>
      </c>
      <c r="J36" s="8">
        <v>21</v>
      </c>
      <c r="K36" s="8"/>
      <c r="L36" s="8">
        <v>0</v>
      </c>
      <c r="O36" s="9"/>
      <c r="P36" s="9"/>
      <c r="Q36" s="6"/>
      <c r="R36" s="6"/>
      <c r="S36" s="115"/>
      <c r="T36" s="11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 t="s">
        <v>194</v>
      </c>
      <c r="AJ36" s="8"/>
      <c r="AK36" s="98"/>
      <c r="AL36" s="75"/>
      <c r="AM36" s="75"/>
      <c r="AN36" s="8"/>
      <c r="AP36" s="119" t="s">
        <v>195</v>
      </c>
      <c r="AQ36" s="13"/>
      <c r="AR36" s="35"/>
      <c r="AS36" s="35"/>
      <c r="AT36" s="37"/>
      <c r="AU36" s="37"/>
      <c r="AY36" s="9" t="s">
        <v>196</v>
      </c>
      <c r="AZ36" s="9"/>
      <c r="BA36" s="73">
        <v>7742.5</v>
      </c>
      <c r="BB36" s="73">
        <v>5184.5</v>
      </c>
      <c r="BC36" s="10">
        <f>SUM(BA36:BB36)</f>
        <v>12927</v>
      </c>
      <c r="BD36" s="120">
        <f>BC36/12</f>
        <v>1077.25</v>
      </c>
      <c r="BE36" s="9"/>
    </row>
    <row r="37" spans="1:57" x14ac:dyDescent="0.25">
      <c r="A37" s="38"/>
      <c r="B37" s="37"/>
      <c r="C37" s="37"/>
      <c r="D37" s="37"/>
      <c r="E37" s="37"/>
      <c r="F37" s="37"/>
      <c r="G37" s="37"/>
      <c r="H37" s="38"/>
      <c r="I37" s="37"/>
      <c r="J37" s="37"/>
      <c r="K37" s="37"/>
      <c r="L37" s="37"/>
      <c r="O37" s="9"/>
      <c r="P37" s="116" t="s">
        <v>197</v>
      </c>
      <c r="Q37" s="17">
        <f>Q34+Q35</f>
        <v>6754</v>
      </c>
      <c r="R37" s="17">
        <f>R34+R35</f>
        <v>1884</v>
      </c>
      <c r="S37" s="64">
        <f t="shared" ref="S37" si="8">Q37+R37</f>
        <v>8638</v>
      </c>
      <c r="T37" s="40"/>
      <c r="V37" s="9"/>
      <c r="W37" s="38" t="s">
        <v>198</v>
      </c>
      <c r="X37" s="9"/>
      <c r="Y37" s="9"/>
      <c r="Z37" s="75"/>
      <c r="AA37" s="75"/>
      <c r="AB37" s="75"/>
      <c r="AC37" s="75"/>
      <c r="AD37" s="75"/>
      <c r="AE37" s="37"/>
      <c r="AF37" s="37"/>
      <c r="AG37" s="8"/>
      <c r="AH37" s="9"/>
      <c r="AI37" s="38" t="s">
        <v>199</v>
      </c>
      <c r="AJ37" s="9"/>
      <c r="AK37" s="9"/>
      <c r="AL37" s="9"/>
      <c r="AM37" s="117"/>
      <c r="AN37" s="121"/>
      <c r="AP37" s="122" t="s">
        <v>200</v>
      </c>
      <c r="AQ37" s="13"/>
      <c r="AR37" s="13"/>
      <c r="AS37" s="13"/>
      <c r="AT37" s="37"/>
      <c r="AU37" s="37"/>
      <c r="AY37" s="2" t="s">
        <v>17</v>
      </c>
      <c r="AZ37" s="14"/>
      <c r="BA37" s="16">
        <f>SUM(BA33,BA36)</f>
        <v>88276</v>
      </c>
      <c r="BB37" s="16">
        <f>SUM(BB33,BB36)</f>
        <v>13847.5</v>
      </c>
      <c r="BC37" s="16">
        <f>SUM(BC33,BC36)</f>
        <v>102123.5</v>
      </c>
      <c r="BD37" s="16">
        <f>SUM(BD33,BD36)</f>
        <v>7023.6833333333334</v>
      </c>
      <c r="BE37" s="9"/>
    </row>
    <row r="38" spans="1:57" x14ac:dyDescent="0.25">
      <c r="O38" s="9"/>
      <c r="P38" s="94" t="s">
        <v>201</v>
      </c>
      <c r="Q38" s="105">
        <f>D12</f>
        <v>6754</v>
      </c>
      <c r="R38" s="105">
        <f>D23</f>
        <v>1884</v>
      </c>
      <c r="S38" s="115"/>
      <c r="T38" s="40"/>
      <c r="AN38" s="40"/>
      <c r="AP38" s="122" t="s">
        <v>202</v>
      </c>
      <c r="AQ38" s="13"/>
      <c r="AR38" s="123"/>
      <c r="AS38" s="123"/>
      <c r="AT38" s="37"/>
      <c r="AU38" s="37"/>
    </row>
    <row r="39" spans="1:57" x14ac:dyDescent="0.25">
      <c r="A39" s="45"/>
      <c r="O39" s="37"/>
      <c r="P39" s="37"/>
      <c r="Q39" s="168" t="s">
        <v>203</v>
      </c>
      <c r="R39" s="168"/>
      <c r="S39" s="124"/>
      <c r="T39" s="6"/>
      <c r="AN39" s="40"/>
      <c r="AP39" s="122" t="s">
        <v>204</v>
      </c>
      <c r="AQ39" s="13"/>
      <c r="AR39" s="123"/>
      <c r="AS39" s="123"/>
      <c r="AT39" s="9"/>
      <c r="AU39" s="37"/>
    </row>
    <row r="40" spans="1:57" x14ac:dyDescent="0.25">
      <c r="H40" s="45"/>
      <c r="O40" s="9"/>
      <c r="P40" s="9"/>
      <c r="Q40" s="9"/>
      <c r="R40" s="9"/>
      <c r="S40" s="115"/>
      <c r="T40" s="40"/>
      <c r="AN40" s="40"/>
      <c r="AP40" s="122" t="s">
        <v>205</v>
      </c>
      <c r="AQ40" s="13"/>
      <c r="AR40" s="94"/>
      <c r="AS40" s="94"/>
      <c r="AT40" s="9"/>
      <c r="AU40" s="37"/>
    </row>
  </sheetData>
  <mergeCells count="20">
    <mergeCell ref="G27:L27"/>
    <mergeCell ref="I29:J29"/>
    <mergeCell ref="K29:L29"/>
    <mergeCell ref="A1:F1"/>
    <mergeCell ref="G1:L1"/>
    <mergeCell ref="A2:F2"/>
    <mergeCell ref="O1:T1"/>
    <mergeCell ref="V1:AG1"/>
    <mergeCell ref="AH1:AN1"/>
    <mergeCell ref="AP1:AU1"/>
    <mergeCell ref="AY1:BE1"/>
    <mergeCell ref="AH25:AN25"/>
    <mergeCell ref="AY25:BE25"/>
    <mergeCell ref="AY26:BE26"/>
    <mergeCell ref="Q39:R39"/>
    <mergeCell ref="W2:AH2"/>
    <mergeCell ref="V3:AG3"/>
    <mergeCell ref="V4:AG4"/>
    <mergeCell ref="AI17:AJ17"/>
    <mergeCell ref="AP23:AU23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T1" workbookViewId="0">
      <selection activeCell="AA31" sqref="AA31"/>
    </sheetView>
  </sheetViews>
  <sheetFormatPr defaultRowHeight="15" x14ac:dyDescent="0.25"/>
  <sheetData>
    <row r="1" spans="1:24" x14ac:dyDescent="0.25">
      <c r="A1">
        <v>1583</v>
      </c>
    </row>
    <row r="2" spans="1:24" x14ac:dyDescent="0.25">
      <c r="A2">
        <v>560</v>
      </c>
      <c r="D2">
        <v>148</v>
      </c>
      <c r="G2">
        <v>444</v>
      </c>
      <c r="X2">
        <v>110</v>
      </c>
    </row>
    <row r="3" spans="1:24" x14ac:dyDescent="0.25">
      <c r="D3">
        <v>44</v>
      </c>
      <c r="G3">
        <v>138</v>
      </c>
      <c r="J3">
        <v>55</v>
      </c>
      <c r="O3">
        <v>110</v>
      </c>
      <c r="X3">
        <v>4</v>
      </c>
    </row>
    <row r="4" spans="1:24" x14ac:dyDescent="0.25">
      <c r="J4">
        <v>1</v>
      </c>
      <c r="O4">
        <v>4</v>
      </c>
      <c r="X4">
        <v>23</v>
      </c>
    </row>
    <row r="5" spans="1:24" x14ac:dyDescent="0.25">
      <c r="A5">
        <v>110</v>
      </c>
      <c r="J5">
        <v>11</v>
      </c>
      <c r="O5">
        <v>23</v>
      </c>
      <c r="X5">
        <v>36</v>
      </c>
    </row>
    <row r="6" spans="1:24" x14ac:dyDescent="0.25">
      <c r="A6">
        <v>4</v>
      </c>
      <c r="D6">
        <v>18</v>
      </c>
      <c r="G6">
        <v>37</v>
      </c>
      <c r="J6">
        <v>23</v>
      </c>
      <c r="O6">
        <v>36</v>
      </c>
      <c r="X6">
        <v>836</v>
      </c>
    </row>
    <row r="7" spans="1:24" x14ac:dyDescent="0.25">
      <c r="A7">
        <v>23</v>
      </c>
      <c r="D7">
        <v>1</v>
      </c>
      <c r="G7">
        <v>2</v>
      </c>
      <c r="J7">
        <v>320</v>
      </c>
      <c r="O7">
        <v>836</v>
      </c>
      <c r="X7">
        <v>87</v>
      </c>
    </row>
    <row r="8" spans="1:24" x14ac:dyDescent="0.25">
      <c r="A8">
        <v>36</v>
      </c>
      <c r="D8">
        <v>1</v>
      </c>
      <c r="G8">
        <v>11</v>
      </c>
      <c r="J8">
        <v>49</v>
      </c>
      <c r="O8">
        <v>87</v>
      </c>
      <c r="X8">
        <v>35</v>
      </c>
    </row>
    <row r="9" spans="1:24" x14ac:dyDescent="0.25">
      <c r="A9">
        <v>836</v>
      </c>
      <c r="D9">
        <v>3</v>
      </c>
      <c r="G9">
        <v>10</v>
      </c>
      <c r="J9">
        <v>0</v>
      </c>
      <c r="O9">
        <v>35</v>
      </c>
    </row>
    <row r="10" spans="1:24" x14ac:dyDescent="0.25">
      <c r="A10">
        <v>87</v>
      </c>
      <c r="D10">
        <v>160</v>
      </c>
      <c r="G10">
        <v>356</v>
      </c>
      <c r="J10">
        <f>SUM(J3:J9)</f>
        <v>459</v>
      </c>
      <c r="O10">
        <v>3274</v>
      </c>
    </row>
    <row r="11" spans="1:24" x14ac:dyDescent="0.25">
      <c r="A11">
        <v>35</v>
      </c>
      <c r="D11">
        <v>7</v>
      </c>
      <c r="G11">
        <v>31</v>
      </c>
      <c r="O11">
        <f>SUM(O3:O10)</f>
        <v>4405</v>
      </c>
    </row>
    <row r="12" spans="1:24" x14ac:dyDescent="0.25">
      <c r="A12">
        <f>SUM(A1:A11)</f>
        <v>3274</v>
      </c>
      <c r="D12">
        <v>11</v>
      </c>
      <c r="G12">
        <v>24</v>
      </c>
    </row>
    <row r="13" spans="1:24" x14ac:dyDescent="0.25">
      <c r="D13">
        <f>SUM(D2:D12)</f>
        <v>393</v>
      </c>
      <c r="G13">
        <f>SUM(G2:G12)</f>
        <v>1053</v>
      </c>
    </row>
    <row r="17" spans="7:7" x14ac:dyDescent="0.25">
      <c r="G17">
        <v>110</v>
      </c>
    </row>
    <row r="18" spans="7:7" x14ac:dyDescent="0.25">
      <c r="G18">
        <v>4</v>
      </c>
    </row>
    <row r="19" spans="7:7" x14ac:dyDescent="0.25">
      <c r="G19">
        <v>23</v>
      </c>
    </row>
    <row r="20" spans="7:7" x14ac:dyDescent="0.25">
      <c r="G20">
        <v>36</v>
      </c>
    </row>
    <row r="21" spans="7:7" x14ac:dyDescent="0.25">
      <c r="G21">
        <v>836</v>
      </c>
    </row>
    <row r="22" spans="7:7" x14ac:dyDescent="0.25">
      <c r="G22">
        <v>87</v>
      </c>
    </row>
    <row r="23" spans="7:7" x14ac:dyDescent="0.25">
      <c r="G23">
        <v>35</v>
      </c>
    </row>
    <row r="24" spans="7:7" x14ac:dyDescent="0.25">
      <c r="G24">
        <v>3274</v>
      </c>
    </row>
    <row r="25" spans="7:7" x14ac:dyDescent="0.25">
      <c r="G25">
        <f>SUM(G17:G24)</f>
        <v>4405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7CBD520DA43498437DC35B49B8B5B" ma:contentTypeVersion="12" ma:contentTypeDescription="Create a new document." ma:contentTypeScope="" ma:versionID="97cd769f7641e909f5a06b70b4dc6168">
  <xsd:schema xmlns:xsd="http://www.w3.org/2001/XMLSchema" xmlns:xs="http://www.w3.org/2001/XMLSchema" xmlns:p="http://schemas.microsoft.com/office/2006/metadata/properties" xmlns:ns1="http://schemas.microsoft.com/sharepoint/v3" xmlns:ns2="02ca3c2c-5222-46d2-98f7-72991dbd3af0" xmlns:ns3="2b43adde-f5a7-4ac4-aa1a-25d15eb33a23" targetNamespace="http://schemas.microsoft.com/office/2006/metadata/properties" ma:root="true" ma:fieldsID="6b9264a363e0c917c7734754b62e427b" ns1:_="" ns2:_="" ns3:_="">
    <xsd:import namespace="http://schemas.microsoft.com/sharepoint/v3"/>
    <xsd:import namespace="02ca3c2c-5222-46d2-98f7-72991dbd3af0"/>
    <xsd:import namespace="2b43adde-f5a7-4ac4-aa1a-25d15eb33a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a3c2c-5222-46d2-98f7-72991dbd3a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3adde-f5a7-4ac4-aa1a-25d15eb33a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605FB0-5858-4B35-A1DC-374293AFE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2ca3c2c-5222-46d2-98f7-72991dbd3af0"/>
    <ds:schemaRef ds:uri="2b43adde-f5a7-4ac4-aa1a-25d15eb33a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1532F8-E2F6-4934-A1B7-C04E4279614E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2b43adde-f5a7-4ac4-aa1a-25d15eb33a23"/>
    <ds:schemaRef ds:uri="02ca3c2c-5222-46d2-98f7-72991dbd3af0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B1C4E9-9D90-4D85-82F2-04ACDAFEE9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SCSU Spring 2021 (Mar 3, 2021)</vt:lpstr>
      <vt:lpstr>Sheet1</vt:lpstr>
    </vt:vector>
  </TitlesOfParts>
  <Company>Southern CT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Ben-Avie, Michael</dc:creator>
  <cp:lastModifiedBy>Lee, Chul</cp:lastModifiedBy>
  <cp:lastPrinted>2019-09-11T16:25:28Z</cp:lastPrinted>
  <dcterms:created xsi:type="dcterms:W3CDTF">2017-09-18T16:35:22Z</dcterms:created>
  <dcterms:modified xsi:type="dcterms:W3CDTF">2021-03-03T17:11:18Z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0x01010033F7CBD520DA43498437DC35B49B8B5B</vt:lpwstr>
  </property>
</Properties>
</file>