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IR\Southern Connecticut State University\DEPT IR Institutional Research - Documents\CT Higher Ed\SASR\Spring 2024-25\"/>
    </mc:Choice>
  </mc:AlternateContent>
  <xr:revisionPtr revIDLastSave="0" documentId="13_ncr:1_{27DCF939-8B98-46F3-B6C4-A7F2920A7A5C}" xr6:coauthVersionLast="47" xr6:coauthVersionMax="47" xr10:uidLastSave="{00000000-0000-0000-0000-000000000000}"/>
  <bookViews>
    <workbookView xWindow="-108" yWindow="-108" windowWidth="23256" windowHeight="12576" xr2:uid="{00000000-000D-0000-FFFF-FFFF00000000}"/>
  </bookViews>
  <sheets>
    <sheet name="Spring 2025" sheetId="5" r:id="rId1"/>
    <sheet name="Spring 2023" sheetId="3" state="hidden" r:id="rId2"/>
    <sheet name="Sheet1" sheetId="4"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18" i="5" l="1"/>
  <c r="AR17" i="5"/>
  <c r="E72" i="5"/>
  <c r="F72" i="5" s="1"/>
  <c r="D72" i="5"/>
  <c r="E71" i="5"/>
  <c r="D71" i="5"/>
  <c r="E70" i="5"/>
  <c r="F70" i="5" s="1"/>
  <c r="D70" i="5"/>
  <c r="E68" i="5"/>
  <c r="D68" i="5"/>
  <c r="F67" i="5"/>
  <c r="F66" i="5"/>
  <c r="F65" i="5"/>
  <c r="E63" i="5"/>
  <c r="D63" i="5"/>
  <c r="F62" i="5"/>
  <c r="F61" i="5"/>
  <c r="F60" i="5"/>
  <c r="E55" i="5"/>
  <c r="F55" i="5" s="1"/>
  <c r="D55" i="5"/>
  <c r="E54" i="5"/>
  <c r="D54" i="5"/>
  <c r="K53" i="5"/>
  <c r="J53" i="5"/>
  <c r="E53" i="5"/>
  <c r="F53" i="5" s="1"/>
  <c r="D53" i="5"/>
  <c r="L52" i="5"/>
  <c r="L51" i="5"/>
  <c r="L50" i="5"/>
  <c r="E50" i="5"/>
  <c r="D50" i="5"/>
  <c r="L49" i="5"/>
  <c r="F49" i="5"/>
  <c r="L48" i="5"/>
  <c r="F48" i="5"/>
  <c r="L47" i="5"/>
  <c r="F47" i="5"/>
  <c r="L46" i="5"/>
  <c r="L45" i="5"/>
  <c r="E44" i="5"/>
  <c r="D44" i="5"/>
  <c r="F43" i="5"/>
  <c r="F42" i="5"/>
  <c r="F41" i="5"/>
  <c r="E32" i="5"/>
  <c r="D32" i="5"/>
  <c r="E31" i="5"/>
  <c r="D31" i="5"/>
  <c r="E28" i="5"/>
  <c r="D28" i="5"/>
  <c r="E27" i="5"/>
  <c r="D27" i="5"/>
  <c r="L25" i="5"/>
  <c r="K25" i="5"/>
  <c r="J25" i="5"/>
  <c r="L23" i="5"/>
  <c r="K23" i="5"/>
  <c r="J23" i="5"/>
  <c r="L22" i="5"/>
  <c r="K22" i="5"/>
  <c r="J22" i="5"/>
  <c r="E22" i="5"/>
  <c r="F22" i="5" s="1"/>
  <c r="D22" i="5"/>
  <c r="F21" i="5"/>
  <c r="F20" i="5"/>
  <c r="L18" i="5"/>
  <c r="K18" i="5"/>
  <c r="J18" i="5"/>
  <c r="F18" i="5"/>
  <c r="E18" i="5"/>
  <c r="D18" i="5"/>
  <c r="F17" i="5"/>
  <c r="F16" i="5"/>
  <c r="E11" i="5"/>
  <c r="E33" i="5" s="1"/>
  <c r="D11" i="5"/>
  <c r="D33" i="5" s="1"/>
  <c r="L10" i="5"/>
  <c r="K10" i="5"/>
  <c r="J10" i="5"/>
  <c r="F10" i="5"/>
  <c r="F9" i="5"/>
  <c r="F7" i="5"/>
  <c r="E7" i="5"/>
  <c r="E29" i="5" s="1"/>
  <c r="D7" i="5"/>
  <c r="D29" i="5" s="1"/>
  <c r="F6" i="5"/>
  <c r="F28" i="5" s="1"/>
  <c r="F5" i="5"/>
  <c r="BG19" i="5"/>
  <c r="AQ11" i="5"/>
  <c r="AQ46" i="5" s="1"/>
  <c r="AP49" i="5"/>
  <c r="BA36" i="5"/>
  <c r="BB36" i="5" s="1"/>
  <c r="S35" i="5"/>
  <c r="R34" i="5"/>
  <c r="R37" i="5" s="1"/>
  <c r="Q34" i="5"/>
  <c r="AZ33" i="5"/>
  <c r="AZ37" i="5" s="1"/>
  <c r="AY33" i="5"/>
  <c r="AY37" i="5" s="1"/>
  <c r="BA32" i="5"/>
  <c r="BB32" i="5" s="1"/>
  <c r="AP32" i="5"/>
  <c r="S32" i="5"/>
  <c r="BA31" i="5"/>
  <c r="BB31" i="5" s="1"/>
  <c r="AK31" i="5"/>
  <c r="S31" i="5"/>
  <c r="S30" i="5"/>
  <c r="S29" i="5"/>
  <c r="AK28" i="5"/>
  <c r="AH28" i="5"/>
  <c r="AG28" i="5"/>
  <c r="Z31" i="5"/>
  <c r="AJ27" i="5"/>
  <c r="Z30" i="5"/>
  <c r="S27" i="5"/>
  <c r="AJ26" i="5"/>
  <c r="S26" i="5"/>
  <c r="S24" i="5"/>
  <c r="S23" i="5"/>
  <c r="S22" i="5"/>
  <c r="S21" i="5"/>
  <c r="BF19" i="5"/>
  <c r="BH19" i="5" s="1"/>
  <c r="AC23" i="5"/>
  <c r="AB23" i="5"/>
  <c r="AA23" i="5"/>
  <c r="Z23" i="5"/>
  <c r="Y23" i="5"/>
  <c r="X23" i="5"/>
  <c r="S20" i="5"/>
  <c r="AQ19" i="5"/>
  <c r="AP19" i="5"/>
  <c r="AD22" i="5"/>
  <c r="S19" i="5"/>
  <c r="AD21" i="5"/>
  <c r="S18" i="5"/>
  <c r="AD20" i="5"/>
  <c r="S17" i="5"/>
  <c r="AK16" i="5"/>
  <c r="AD19" i="5"/>
  <c r="S16" i="5"/>
  <c r="AK15" i="5"/>
  <c r="AD18" i="5"/>
  <c r="S15" i="5"/>
  <c r="AZ14" i="5"/>
  <c r="AY14" i="5"/>
  <c r="AK14" i="5"/>
  <c r="AD17" i="5"/>
  <c r="BA13" i="5"/>
  <c r="AK13" i="5"/>
  <c r="AD16" i="5"/>
  <c r="S13" i="5"/>
  <c r="BA12" i="5"/>
  <c r="AK12" i="5"/>
  <c r="AD15" i="5"/>
  <c r="BA11" i="5"/>
  <c r="AP11" i="5"/>
  <c r="AK11" i="5"/>
  <c r="BA10" i="5"/>
  <c r="AR10" i="5"/>
  <c r="AK10" i="5"/>
  <c r="AD12" i="5"/>
  <c r="S10" i="5"/>
  <c r="BA9" i="5"/>
  <c r="AR9" i="5"/>
  <c r="AD11" i="5"/>
  <c r="S9" i="5"/>
  <c r="BA8" i="5"/>
  <c r="AR8" i="5"/>
  <c r="BA7" i="5"/>
  <c r="AR7" i="5"/>
  <c r="AK7" i="5"/>
  <c r="AH7" i="5"/>
  <c r="AG7" i="5"/>
  <c r="S7" i="5"/>
  <c r="BA6" i="5"/>
  <c r="AJ6" i="5"/>
  <c r="BA5" i="5"/>
  <c r="AJ5" i="5"/>
  <c r="S5" i="5"/>
  <c r="BA4" i="5"/>
  <c r="S4" i="5"/>
  <c r="L26" i="5" l="1"/>
  <c r="F68" i="5"/>
  <c r="F27" i="5"/>
  <c r="F32" i="5"/>
  <c r="F50" i="5"/>
  <c r="F31" i="5"/>
  <c r="L19" i="5"/>
  <c r="K11" i="5"/>
  <c r="D73" i="5"/>
  <c r="J26" i="5"/>
  <c r="E56" i="5"/>
  <c r="L11" i="5"/>
  <c r="F44" i="5"/>
  <c r="D23" i="5"/>
  <c r="K26" i="5"/>
  <c r="F29" i="5"/>
  <c r="F63" i="5"/>
  <c r="E73" i="5"/>
  <c r="L53" i="5"/>
  <c r="D56" i="5"/>
  <c r="E23" i="5"/>
  <c r="F23" i="5" s="1"/>
  <c r="D34" i="5"/>
  <c r="E34" i="5"/>
  <c r="F11" i="5"/>
  <c r="F33" i="5" s="1"/>
  <c r="K19" i="5"/>
  <c r="D12" i="5"/>
  <c r="F54" i="5"/>
  <c r="F56" i="5" s="1"/>
  <c r="F71" i="5"/>
  <c r="F73" i="5" s="1"/>
  <c r="E12" i="5"/>
  <c r="AR19" i="5"/>
  <c r="AP20" i="5"/>
  <c r="BA14" i="5"/>
  <c r="AJ28" i="5"/>
  <c r="AD23" i="5"/>
  <c r="AR11" i="5"/>
  <c r="AQ29" i="5"/>
  <c r="AO26" i="5"/>
  <c r="AJ7" i="5"/>
  <c r="S34" i="5"/>
  <c r="Q37" i="5"/>
  <c r="S37" i="5" s="1"/>
  <c r="BA33" i="5"/>
  <c r="AQ47" i="5"/>
  <c r="AQ30" i="5"/>
  <c r="AQ48" i="5"/>
  <c r="AQ28" i="5"/>
  <c r="AO45" i="5"/>
  <c r="AQ31" i="5"/>
  <c r="AQ20" i="5"/>
  <c r="AQ27" i="5"/>
  <c r="L47" i="3"/>
  <c r="L46" i="3"/>
  <c r="L45" i="3"/>
  <c r="L44" i="3"/>
  <c r="L43" i="3"/>
  <c r="L42" i="3"/>
  <c r="L41" i="3"/>
  <c r="K48" i="3"/>
  <c r="J48" i="3"/>
  <c r="BH20" i="3"/>
  <c r="BG20" i="3"/>
  <c r="BF20" i="3"/>
  <c r="K27" i="5" l="1"/>
  <c r="L27" i="5"/>
  <c r="F34" i="5"/>
  <c r="F12" i="5"/>
  <c r="AR20" i="5"/>
  <c r="AQ49" i="5"/>
  <c r="AQ32" i="5"/>
  <c r="BB37" i="5"/>
  <c r="BA37" i="5"/>
  <c r="BB33" i="5"/>
  <c r="L48" i="3"/>
  <c r="AR17" i="3"/>
  <c r="AR10" i="3"/>
  <c r="AR9" i="3"/>
  <c r="AR8" i="3"/>
  <c r="AR7" i="3"/>
  <c r="AK31" i="3"/>
  <c r="E67" i="3" l="1"/>
  <c r="D67" i="3"/>
  <c r="E62" i="3"/>
  <c r="D62" i="3"/>
  <c r="F43" i="3"/>
  <c r="F42" i="3"/>
  <c r="F41" i="3"/>
  <c r="E49" i="3"/>
  <c r="D49" i="3"/>
  <c r="E44" i="3"/>
  <c r="D44" i="3"/>
  <c r="F66" i="3"/>
  <c r="F65" i="3"/>
  <c r="F64" i="3"/>
  <c r="F61" i="3"/>
  <c r="F60" i="3"/>
  <c r="F59" i="3"/>
  <c r="F48" i="3"/>
  <c r="F47" i="3"/>
  <c r="F46" i="3"/>
  <c r="F62" i="3" l="1"/>
  <c r="F44" i="3"/>
  <c r="F67" i="3"/>
  <c r="F49" i="3"/>
  <c r="E71" i="3"/>
  <c r="F71" i="3" s="1"/>
  <c r="D71" i="3"/>
  <c r="E70" i="3"/>
  <c r="F70" i="3" s="1"/>
  <c r="D70" i="3"/>
  <c r="E69" i="3"/>
  <c r="D69" i="3"/>
  <c r="E54" i="3"/>
  <c r="F54" i="3" s="1"/>
  <c r="D54" i="3"/>
  <c r="E53" i="3"/>
  <c r="F53" i="3" s="1"/>
  <c r="D53" i="3"/>
  <c r="E52" i="3"/>
  <c r="D52" i="3"/>
  <c r="D72" i="3" l="1"/>
  <c r="F69" i="3"/>
  <c r="F72" i="3" s="1"/>
  <c r="E72" i="3"/>
  <c r="D55" i="3"/>
  <c r="F52" i="3"/>
  <c r="F55" i="3" s="1"/>
  <c r="E55" i="3"/>
  <c r="AP49" i="3"/>
  <c r="AK10" i="3" l="1"/>
  <c r="T32" i="3" l="1"/>
  <c r="BA13" i="3" l="1"/>
  <c r="J9" i="3" l="1"/>
  <c r="S34" i="3" l="1"/>
  <c r="T20" i="3"/>
  <c r="L16" i="3" l="1"/>
  <c r="K16" i="3"/>
  <c r="J16" i="3"/>
  <c r="L9" i="3"/>
  <c r="K9" i="3"/>
  <c r="E32" i="3"/>
  <c r="D32" i="3"/>
  <c r="E31" i="3"/>
  <c r="D31" i="3"/>
  <c r="E28" i="3"/>
  <c r="D28" i="3"/>
  <c r="E27" i="3"/>
  <c r="D27" i="3"/>
  <c r="E22" i="3"/>
  <c r="D22" i="3"/>
  <c r="F21" i="3"/>
  <c r="F20" i="3"/>
  <c r="E18" i="3"/>
  <c r="F18" i="3" s="1"/>
  <c r="D18" i="3"/>
  <c r="F17" i="3"/>
  <c r="F16" i="3"/>
  <c r="E11" i="3"/>
  <c r="F11" i="3" s="1"/>
  <c r="D11" i="3"/>
  <c r="F10" i="3"/>
  <c r="F9" i="3"/>
  <c r="E7" i="3"/>
  <c r="F7" i="3" s="1"/>
  <c r="D7" i="3"/>
  <c r="F6" i="3"/>
  <c r="F5" i="3"/>
  <c r="F32" i="3" l="1"/>
  <c r="D33" i="3"/>
  <c r="D29" i="3"/>
  <c r="K10" i="3"/>
  <c r="F27" i="3"/>
  <c r="F28" i="3"/>
  <c r="K17" i="3"/>
  <c r="E29" i="3"/>
  <c r="L10" i="3"/>
  <c r="D23" i="3"/>
  <c r="S38" i="3" s="1"/>
  <c r="E23" i="3"/>
  <c r="F23" i="3" s="1"/>
  <c r="E33" i="3"/>
  <c r="F31" i="3"/>
  <c r="L17" i="3"/>
  <c r="F12" i="3"/>
  <c r="F29" i="3"/>
  <c r="E12" i="3"/>
  <c r="F22" i="3"/>
  <c r="F33" i="3" s="1"/>
  <c r="D12" i="3"/>
  <c r="R38" i="3" s="1"/>
  <c r="D34" i="3" l="1"/>
  <c r="E34" i="3"/>
  <c r="F34" i="3"/>
  <c r="AK16" i="3" l="1"/>
  <c r="AK15" i="3"/>
  <c r="AK14" i="3"/>
  <c r="AK13" i="3"/>
  <c r="AK12" i="3"/>
  <c r="AK11" i="3"/>
  <c r="AP32" i="3" l="1"/>
  <c r="AR19" i="3" l="1"/>
  <c r="AQ19" i="3"/>
  <c r="AP19" i="3"/>
  <c r="AR11" i="3"/>
  <c r="AR20" i="3" l="1"/>
  <c r="AZ14" i="3" l="1"/>
  <c r="AJ6" i="3" l="1"/>
  <c r="AJ5" i="3"/>
  <c r="L22" i="3"/>
  <c r="K22" i="3"/>
  <c r="J22" i="3"/>
  <c r="L21" i="3"/>
  <c r="K21" i="3"/>
  <c r="J21" i="3"/>
  <c r="L20" i="3"/>
  <c r="K20" i="3"/>
  <c r="J20" i="3"/>
  <c r="L23" i="3"/>
  <c r="K23" i="3"/>
  <c r="J23" i="3"/>
  <c r="K24" i="3" l="1"/>
  <c r="L24" i="3"/>
  <c r="AP11" i="3" l="1"/>
  <c r="AP20" i="3" s="1"/>
  <c r="AQ11" i="3"/>
  <c r="AQ48" i="3" l="1"/>
  <c r="AO45" i="3"/>
  <c r="AQ47" i="3"/>
  <c r="AQ46" i="3"/>
  <c r="AQ20" i="3"/>
  <c r="AQ29" i="3"/>
  <c r="AQ27" i="3"/>
  <c r="AQ30" i="3"/>
  <c r="AQ28" i="3"/>
  <c r="AQ31" i="3"/>
  <c r="AA28" i="3"/>
  <c r="AA27" i="3"/>
  <c r="AE10" i="3"/>
  <c r="AE9" i="3"/>
  <c r="AE19" i="3"/>
  <c r="AE18" i="3"/>
  <c r="AE17" i="3"/>
  <c r="AE16" i="3"/>
  <c r="AE15" i="3"/>
  <c r="AE14" i="3"/>
  <c r="AE13" i="3"/>
  <c r="AE12" i="3"/>
  <c r="AD20" i="3"/>
  <c r="AC20" i="3"/>
  <c r="AB20" i="3"/>
  <c r="AA20" i="3"/>
  <c r="Z20" i="3"/>
  <c r="Y20" i="3"/>
  <c r="T35" i="3"/>
  <c r="T31" i="3"/>
  <c r="T30" i="3"/>
  <c r="T29" i="3"/>
  <c r="T27" i="3"/>
  <c r="T26" i="3"/>
  <c r="T24" i="3"/>
  <c r="T23" i="3"/>
  <c r="T22" i="3"/>
  <c r="T21" i="3"/>
  <c r="T19" i="3"/>
  <c r="T18" i="3"/>
  <c r="T17" i="3"/>
  <c r="T16" i="3"/>
  <c r="T15" i="3"/>
  <c r="T13" i="3"/>
  <c r="T10" i="3"/>
  <c r="T9" i="3"/>
  <c r="T7" i="3"/>
  <c r="T5" i="3"/>
  <c r="T4" i="3"/>
  <c r="BA36" i="3"/>
  <c r="BB36" i="3" s="1"/>
  <c r="S37" i="3"/>
  <c r="R34" i="3"/>
  <c r="R37" i="3" s="1"/>
  <c r="AZ33" i="3"/>
  <c r="AZ37" i="3" s="1"/>
  <c r="AY33" i="3"/>
  <c r="AY37" i="3" s="1"/>
  <c r="BA32" i="3"/>
  <c r="BB32" i="3" s="1"/>
  <c r="BA31" i="3"/>
  <c r="BB31" i="3" s="1"/>
  <c r="AK28" i="3"/>
  <c r="AI28" i="3"/>
  <c r="AH28" i="3"/>
  <c r="AJ27" i="3"/>
  <c r="AJ26" i="3"/>
  <c r="AO26" i="3"/>
  <c r="AY14" i="3"/>
  <c r="BA12" i="3"/>
  <c r="BA11" i="3"/>
  <c r="BA10" i="3"/>
  <c r="BA9" i="3"/>
  <c r="BA8" i="3"/>
  <c r="BA7" i="3"/>
  <c r="AK7" i="3"/>
  <c r="AI7" i="3"/>
  <c r="AH7" i="3"/>
  <c r="BA6" i="3"/>
  <c r="BA5" i="3"/>
  <c r="BA4" i="3"/>
  <c r="AQ49" i="3" l="1"/>
  <c r="AJ28" i="3"/>
  <c r="BA14" i="3"/>
  <c r="AJ7" i="3"/>
  <c r="AQ32" i="3"/>
  <c r="T37" i="3"/>
  <c r="AE20" i="3"/>
  <c r="T34" i="3"/>
  <c r="BA33" i="3"/>
  <c r="BB37" i="3" s="1"/>
  <c r="G25" i="4"/>
  <c r="O11" i="4"/>
  <c r="J10" i="4"/>
  <c r="G13" i="4"/>
  <c r="D13" i="4"/>
  <c r="A12" i="4"/>
  <c r="BB33" i="3" l="1"/>
  <c r="BA3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Lee, Chul</author>
  </authors>
  <commentList>
    <comment ref="BE1" authorId="0" shapeId="0" xr:uid="{99AE0DEC-A4DF-4174-9E2B-B38F43372526}">
      <text>
        <r>
          <rPr>
            <sz val="9"/>
            <color indexed="81"/>
            <rFont val="Tahoma"/>
            <family val="2"/>
          </rPr>
          <t>Summary was provided by Kathleen De Oliveira &amp; Theodore Donahue, Mar 8, 2025</t>
        </r>
      </text>
    </comment>
    <comment ref="V3" authorId="0" shapeId="0" xr:uid="{CA8C06A0-F83F-4DE2-B538-14CD61FCB9FB}">
      <text>
        <r>
          <rPr>
            <b/>
            <sz val="9"/>
            <color indexed="81"/>
            <rFont val="Tahoma"/>
            <family val="2"/>
          </rPr>
          <t>Lee, Chul:</t>
        </r>
        <r>
          <rPr>
            <sz val="9"/>
            <color indexed="81"/>
            <rFont val="Tahoma"/>
            <family val="2"/>
          </rPr>
          <t xml:space="preserve">
received a list of major and concenstration for Title II (Sep 24, 2020). IR office rewrote script using the list + included all CIP 13 regardless of teacher certificate or not.
(update Sep 28, 2021) It turned out that there are more 'exception' which are not caught by IR script as Banner does not have any field or flag to show. Those exceptions are (partially) found here, https://www.ctohe.org/HEWeb/Programs.asp?F=1087</t>
        </r>
      </text>
    </comment>
    <comment ref="B5" authorId="0" shapeId="0" xr:uid="{36E7A5D4-D700-4A91-9322-0EC88EB3A864}">
      <text>
        <r>
          <rPr>
            <b/>
            <sz val="9"/>
            <color indexed="81"/>
            <rFont val="Tahoma"/>
            <family val="2"/>
          </rPr>
          <t>Lee, Chul:</t>
        </r>
        <r>
          <rPr>
            <sz val="9"/>
            <color indexed="81"/>
            <rFont val="Tahoma"/>
            <family val="2"/>
          </rPr>
          <t xml:space="preserve">
Students' mailing state.
(asked to Bill and got it confirmed)</t>
        </r>
      </text>
    </comment>
    <comment ref="AA9" authorId="0" shapeId="0" xr:uid="{CCD5E607-87A4-4E03-866D-BA66465E00D7}">
      <text>
        <r>
          <rPr>
            <b/>
            <sz val="9"/>
            <color indexed="81"/>
            <rFont val="Tahoma"/>
            <family val="2"/>
          </rPr>
          <t>Lee, Chul:</t>
        </r>
        <r>
          <rPr>
            <sz val="9"/>
            <color indexed="81"/>
            <rFont val="Tahoma"/>
            <family val="2"/>
          </rPr>
          <t xml:space="preserve">
including SYC and PMC
</t>
        </r>
      </text>
    </comment>
    <comment ref="AJ9" authorId="0" shapeId="0" xr:uid="{78FE9D1D-44DC-4C8D-BB2C-DCE3FDC8CC77}">
      <text>
        <r>
          <rPr>
            <b/>
            <sz val="9"/>
            <color indexed="81"/>
            <rFont val="Tahoma"/>
            <family val="2"/>
          </rPr>
          <t>Lee, Chul:
any instructors regardless of their ful-time &amp; part-time status</t>
        </r>
      </text>
    </comment>
    <comment ref="AW9" authorId="0" shapeId="0" xr:uid="{CB0F42D6-5B16-4668-865F-18D6083005AF}">
      <text>
        <r>
          <rPr>
            <b/>
            <sz val="9"/>
            <color indexed="81"/>
            <rFont val="Tahoma"/>
            <family val="2"/>
          </rPr>
          <t>Lee, Chul:</t>
        </r>
        <r>
          <rPr>
            <sz val="9"/>
            <color indexed="81"/>
            <rFont val="Tahoma"/>
            <family val="2"/>
          </rPr>
          <t xml:space="preserve">
including 'deaf'</t>
        </r>
      </text>
    </comment>
    <comment ref="I17" authorId="0" shapeId="0" xr:uid="{990EB748-349B-4B9C-89A8-1859AFB4569B}">
      <text>
        <r>
          <rPr>
            <b/>
            <sz val="9"/>
            <color indexed="81"/>
            <rFont val="Tahoma"/>
            <family val="2"/>
          </rPr>
          <t>Lee, Chul:</t>
        </r>
        <r>
          <rPr>
            <sz val="9"/>
            <color indexed="81"/>
            <rFont val="Tahoma"/>
            <family val="2"/>
          </rPr>
          <t xml:space="preserve">
XLEE_RESD</t>
        </r>
      </text>
    </comment>
    <comment ref="AR17" authorId="0" shapeId="0" xr:uid="{D950D393-0513-4954-8F8B-3EA3217B62A4}">
      <text>
        <r>
          <rPr>
            <b/>
            <sz val="9"/>
            <color indexed="81"/>
            <rFont val="Tahoma"/>
            <family val="2"/>
          </rPr>
          <t>Lee, Chul:</t>
        </r>
        <r>
          <rPr>
            <sz val="9"/>
            <color indexed="81"/>
            <rFont val="Tahoma"/>
            <family val="2"/>
          </rPr>
          <t xml:space="preserve">
total teaching credits divided by '12'</t>
        </r>
      </text>
    </comment>
    <comment ref="AQ18" authorId="0" shapeId="0" xr:uid="{25F538C4-196B-407C-A85A-D6E586B8798B}">
      <text>
        <r>
          <rPr>
            <b/>
            <sz val="9"/>
            <color indexed="81"/>
            <rFont val="Tahoma"/>
            <family val="2"/>
          </rPr>
          <t>Lee, Chul:
including teaching &amp; non-teaching GA. Western reports only teaching GA</t>
        </r>
      </text>
    </comment>
    <comment ref="AR18" authorId="0" shapeId="0" xr:uid="{484CE882-7EF9-4710-95C0-62DBF8F53902}">
      <text>
        <r>
          <rPr>
            <b/>
            <sz val="9"/>
            <color indexed="81"/>
            <rFont val="Tahoma"/>
            <family val="2"/>
          </rPr>
          <t>Lee, Chul:</t>
        </r>
        <r>
          <rPr>
            <sz val="9"/>
            <color indexed="81"/>
            <rFont val="Tahoma"/>
            <family val="2"/>
          </rPr>
          <t xml:space="preserve">
total teaching credits divided by '12'</t>
        </r>
      </text>
    </comment>
    <comment ref="AP26" authorId="0" shapeId="0" xr:uid="{8A2176ED-F94C-46EC-97BB-D18EFEB83583}">
      <text>
        <r>
          <rPr>
            <b/>
            <sz val="9"/>
            <color indexed="81"/>
            <rFont val="Tahoma"/>
            <family val="2"/>
          </rPr>
          <t>Lee, Chul:</t>
        </r>
        <r>
          <rPr>
            <sz val="9"/>
            <color indexed="81"/>
            <rFont val="Tahoma"/>
            <family val="2"/>
          </rPr>
          <t xml:space="preserve">
haven't collected full list, haven't updated</t>
        </r>
      </text>
    </comment>
    <comment ref="W30" authorId="0" shapeId="0" xr:uid="{B55AB5D8-80D1-40EA-B428-BA6A793D0B55}">
      <text>
        <r>
          <rPr>
            <b/>
            <sz val="9"/>
            <color indexed="81"/>
            <rFont val="Tahoma"/>
            <family val="2"/>
          </rPr>
          <t>Lee, Chul:</t>
        </r>
        <r>
          <rPr>
            <sz val="9"/>
            <color indexed="81"/>
            <rFont val="Tahoma"/>
            <family val="2"/>
          </rPr>
          <t xml:space="preserve">
Chul adjusted 'housing requests' based on Elizabeth Seccareccia's summary, Feb 23, 2023</t>
        </r>
      </text>
    </comment>
    <comment ref="W31" authorId="0" shapeId="0" xr:uid="{E4FA4271-EAF2-40E7-86BE-9D0F7FDE866B}">
      <text>
        <r>
          <rPr>
            <b/>
            <sz val="9"/>
            <color indexed="81"/>
            <rFont val="Tahoma"/>
            <family val="2"/>
          </rPr>
          <t xml:space="preserve">Lee, Chul:
</t>
        </r>
        <r>
          <rPr>
            <sz val="9"/>
            <color indexed="81"/>
            <rFont val="Tahoma"/>
            <family val="2"/>
          </rPr>
          <t xml:space="preserve">
counted Registered Students Only, both UG and GR</t>
        </r>
      </text>
    </comment>
    <comment ref="L32" authorId="0" shapeId="0" xr:uid="{66079002-3A18-4C43-8CE8-A776FF79C937}">
      <text>
        <r>
          <rPr>
            <b/>
            <sz val="9"/>
            <color indexed="81"/>
            <rFont val="Tahoma"/>
            <family val="2"/>
          </rPr>
          <t>Lee, Chul:
keep inlist(SARADAP_ADMT, "PA", "SO" &lt;- email dated Sep 18, 2019 from Kim Laing</t>
        </r>
      </text>
    </comment>
    <comment ref="I35" authorId="0" shapeId="0" xr:uid="{4531069E-34B0-4F3A-9B95-1ED41A920396}">
      <text>
        <r>
          <rPr>
            <b/>
            <sz val="9"/>
            <color indexed="81"/>
            <rFont val="Tahoma"/>
            <family val="2"/>
          </rPr>
          <t>Lee, Chul:</t>
        </r>
        <r>
          <rPr>
            <sz val="9"/>
            <color indexed="81"/>
            <rFont val="Tahoma"/>
            <family val="2"/>
          </rPr>
          <t xml:space="preserve">
SAT new version. The highest score in each subject. </t>
        </r>
      </text>
    </comment>
    <comment ref="BB37" authorId="0" shapeId="0" xr:uid="{5448D573-E066-43F2-BFAC-6D90F685D9E3}">
      <text>
        <r>
          <rPr>
            <b/>
            <sz val="9"/>
            <color indexed="81"/>
            <rFont val="Tahoma"/>
            <family val="2"/>
          </rPr>
          <t>Lee, Chul:</t>
        </r>
        <r>
          <rPr>
            <sz val="9"/>
            <color indexed="81"/>
            <rFont val="Tahoma"/>
            <family val="2"/>
          </rPr>
          <t xml:space="preserve">
changed the calculation (9/26/2019): FTE of UG course + FTE of GR cours</t>
        </r>
      </text>
    </comment>
    <comment ref="J38" authorId="0" shapeId="0" xr:uid="{9A82E9F6-6934-4A3C-9333-294F5616E8DD}">
      <text>
        <r>
          <rPr>
            <b/>
            <sz val="9"/>
            <color indexed="81"/>
            <rFont val="Tahoma"/>
            <family val="2"/>
          </rPr>
          <t>Lee, Chul:
39% from the top in the HS class (= HS rank / HS_size). Banner score is simply the reverse of this calculation</t>
        </r>
      </text>
    </comment>
    <comment ref="AP45" authorId="0" shapeId="0" xr:uid="{A3F39E58-1CDC-4370-AC10-35867D64466E}">
      <text>
        <r>
          <rPr>
            <b/>
            <sz val="9"/>
            <color indexed="81"/>
            <rFont val="Tahoma"/>
            <family val="2"/>
          </rPr>
          <t>Lee, Chul:</t>
        </r>
        <r>
          <rPr>
            <sz val="9"/>
            <color indexed="81"/>
            <rFont val="Tahoma"/>
            <family val="2"/>
          </rPr>
          <t xml:space="preserve">
haven't collected full list, haven't updated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Lee, Chul</author>
  </authors>
  <commentList>
    <comment ref="W1" authorId="0" shapeId="0" xr:uid="{00000000-0006-0000-0000-000001000000}">
      <text>
        <r>
          <rPr>
            <b/>
            <sz val="9"/>
            <color indexed="81"/>
            <rFont val="Tahoma"/>
            <family val="2"/>
          </rPr>
          <t>Lee, Chul:</t>
        </r>
        <r>
          <rPr>
            <sz val="9"/>
            <color indexed="81"/>
            <rFont val="Tahoma"/>
            <family val="2"/>
          </rPr>
          <t xml:space="preserve">
received a list of major and concenstration for Title II (Sep 24, 2020). IR office rewrote script using the list + included all CIP 13 regardless of teacher certificate or not.
(update Sep 28, 2021) It turned out that there are more 'exception' which are not caught by IR script as Banner does not have any field or flag to show. Those exceptions are (partially) found here, https://www.ctohe.org/HEWeb/Programs.asp?F=1087</t>
        </r>
      </text>
    </comment>
    <comment ref="BE1" authorId="0" shapeId="0" xr:uid="{00000000-0006-0000-0000-000002000000}">
      <text>
        <r>
          <rPr>
            <b/>
            <sz val="9"/>
            <color indexed="81"/>
            <rFont val="Tahoma"/>
            <family val="2"/>
          </rPr>
          <t>Lee, Chul:</t>
        </r>
        <r>
          <rPr>
            <sz val="9"/>
            <color indexed="81"/>
            <rFont val="Tahoma"/>
            <family val="2"/>
          </rPr>
          <t xml:space="preserve">
Spring 2023 Summary was provided by Kathleen De Oliveira, Feb 17, 2023</t>
        </r>
      </text>
    </comment>
    <comment ref="AB7" authorId="0" shapeId="0" xr:uid="{00000000-0006-0000-0000-000003000000}">
      <text>
        <r>
          <rPr>
            <b/>
            <sz val="9"/>
            <color indexed="81"/>
            <rFont val="Tahoma"/>
            <family val="2"/>
          </rPr>
          <t>Lee, Chul:</t>
        </r>
        <r>
          <rPr>
            <sz val="9"/>
            <color indexed="81"/>
            <rFont val="Tahoma"/>
            <family val="2"/>
          </rPr>
          <t xml:space="preserve">
including SYC and PMC
</t>
        </r>
      </text>
    </comment>
    <comment ref="AJ9" authorId="0" shapeId="0" xr:uid="{00000000-0006-0000-0000-000004000000}">
      <text>
        <r>
          <rPr>
            <b/>
            <sz val="9"/>
            <color indexed="81"/>
            <rFont val="Tahoma"/>
            <family val="2"/>
          </rPr>
          <t>Lee, Chul:
any instructors regardless of their ful-time &amp; part-time status</t>
        </r>
      </text>
    </comment>
    <comment ref="AW9" authorId="0" shapeId="0" xr:uid="{00000000-0006-0000-0000-000005000000}">
      <text>
        <r>
          <rPr>
            <b/>
            <sz val="9"/>
            <color indexed="81"/>
            <rFont val="Tahoma"/>
            <family val="2"/>
          </rPr>
          <t>Lee, Chul:</t>
        </r>
        <r>
          <rPr>
            <sz val="9"/>
            <color indexed="81"/>
            <rFont val="Tahoma"/>
            <family val="2"/>
          </rPr>
          <t xml:space="preserve">
including 'deaf'</t>
        </r>
      </text>
    </comment>
    <comment ref="I15" authorId="0" shapeId="0" xr:uid="{00000000-0006-0000-0000-000006000000}">
      <text>
        <r>
          <rPr>
            <b/>
            <sz val="9"/>
            <color indexed="81"/>
            <rFont val="Tahoma"/>
            <family val="2"/>
          </rPr>
          <t>Lee, Chul:</t>
        </r>
        <r>
          <rPr>
            <sz val="9"/>
            <color indexed="81"/>
            <rFont val="Tahoma"/>
            <family val="2"/>
          </rPr>
          <t xml:space="preserve">
XLEE_RESD</t>
        </r>
      </text>
    </comment>
    <comment ref="AR17" authorId="0" shapeId="0" xr:uid="{00000000-0006-0000-0000-000007000000}">
      <text>
        <r>
          <rPr>
            <b/>
            <sz val="9"/>
            <color indexed="81"/>
            <rFont val="Tahoma"/>
            <family val="2"/>
          </rPr>
          <t>Lee, Chul:</t>
        </r>
        <r>
          <rPr>
            <sz val="9"/>
            <color indexed="81"/>
            <rFont val="Tahoma"/>
            <family val="2"/>
          </rPr>
          <t xml:space="preserve">
total teaching credits divided by '12'</t>
        </r>
      </text>
    </comment>
    <comment ref="AQ18" authorId="0" shapeId="0" xr:uid="{00000000-0006-0000-0000-000008000000}">
      <text>
        <r>
          <rPr>
            <b/>
            <sz val="9"/>
            <color indexed="81"/>
            <rFont val="Tahoma"/>
            <family val="2"/>
          </rPr>
          <t>Lee, Chul:
including teaching &amp; non-teaching GA. Western reports only teaching GA</t>
        </r>
      </text>
    </comment>
    <comment ref="AR18" authorId="0" shapeId="0" xr:uid="{00000000-0006-0000-0000-000009000000}">
      <text>
        <r>
          <rPr>
            <b/>
            <sz val="9"/>
            <color indexed="81"/>
            <rFont val="Tahoma"/>
            <family val="2"/>
          </rPr>
          <t>Lee, Chul:</t>
        </r>
        <r>
          <rPr>
            <sz val="9"/>
            <color indexed="81"/>
            <rFont val="Tahoma"/>
            <family val="2"/>
          </rPr>
          <t xml:space="preserve">
total teaching credits divided by '12'</t>
        </r>
      </text>
    </comment>
    <comment ref="Y26" authorId="0" shapeId="0" xr:uid="{00000000-0006-0000-0000-00000A000000}">
      <text>
        <r>
          <rPr>
            <b/>
            <sz val="9"/>
            <color indexed="81"/>
            <rFont val="Tahoma"/>
            <family val="2"/>
          </rPr>
          <t>Lee, Chul:</t>
        </r>
        <r>
          <rPr>
            <sz val="9"/>
            <color indexed="81"/>
            <rFont val="Tahoma"/>
            <family val="2"/>
          </rPr>
          <t xml:space="preserve">
Else</t>
        </r>
      </text>
    </comment>
    <comment ref="Z26" authorId="0" shapeId="0" xr:uid="{00000000-0006-0000-0000-00000B000000}">
      <text>
        <r>
          <rPr>
            <b/>
            <sz val="9"/>
            <color indexed="81"/>
            <rFont val="Tahoma"/>
            <family val="2"/>
          </rPr>
          <t>Lee, Chul:</t>
        </r>
        <r>
          <rPr>
            <sz val="9"/>
            <color indexed="81"/>
            <rFont val="Tahoma"/>
            <family val="2"/>
          </rPr>
          <t xml:space="preserve">
SGBSTDN_STYPE_CODE == "C"</t>
        </r>
      </text>
    </comment>
    <comment ref="AP26" authorId="0" shapeId="0" xr:uid="{00000000-0006-0000-0000-00000C000000}">
      <text>
        <r>
          <rPr>
            <b/>
            <sz val="9"/>
            <color indexed="81"/>
            <rFont val="Tahoma"/>
            <family val="2"/>
          </rPr>
          <t>Lee, Chul:</t>
        </r>
        <r>
          <rPr>
            <sz val="9"/>
            <color indexed="81"/>
            <rFont val="Tahoma"/>
            <family val="2"/>
          </rPr>
          <t xml:space="preserve">
haven't collected full list, haven't updated</t>
        </r>
      </text>
    </comment>
    <comment ref="X27" authorId="0" shapeId="0" xr:uid="{00000000-0006-0000-0000-00000D000000}">
      <text>
        <r>
          <rPr>
            <b/>
            <sz val="9"/>
            <color indexed="81"/>
            <rFont val="Tahoma"/>
            <family val="2"/>
          </rPr>
          <t>Lee, Chul:</t>
        </r>
        <r>
          <rPr>
            <sz val="9"/>
            <color indexed="81"/>
            <rFont val="Tahoma"/>
            <family val="2"/>
          </rPr>
          <t xml:space="preserve">
Chul adjusted 'housing requests' based on Elizabeth Seccareccia's summary, Feb 23, 2023</t>
        </r>
      </text>
    </comment>
    <comment ref="X28" authorId="0" shapeId="0" xr:uid="{00000000-0006-0000-0000-00000E000000}">
      <text>
        <r>
          <rPr>
            <b/>
            <sz val="9"/>
            <color indexed="81"/>
            <rFont val="Tahoma"/>
            <family val="2"/>
          </rPr>
          <t xml:space="preserve">Lee, Chul:
</t>
        </r>
        <r>
          <rPr>
            <sz val="9"/>
            <color indexed="81"/>
            <rFont val="Tahoma"/>
            <family val="2"/>
          </rPr>
          <t xml:space="preserve">
counted Registered Students Only, both UG and GR</t>
        </r>
      </text>
    </comment>
    <comment ref="L29" authorId="0" shapeId="0" xr:uid="{00000000-0006-0000-0000-00000F000000}">
      <text>
        <r>
          <rPr>
            <b/>
            <sz val="9"/>
            <color indexed="81"/>
            <rFont val="Tahoma"/>
            <family val="2"/>
          </rPr>
          <t>Lee, Chul:
keep inlist(SARADAP_ADMT, "PA", "SO" &lt;- email dated Sep 18, 2019 from Kim Laing</t>
        </r>
      </text>
    </comment>
    <comment ref="I31" authorId="0" shapeId="0" xr:uid="{00000000-0006-0000-0000-000010000000}">
      <text>
        <r>
          <rPr>
            <b/>
            <sz val="9"/>
            <color indexed="81"/>
            <rFont val="Tahoma"/>
            <family val="2"/>
          </rPr>
          <t>Lee, Chul:</t>
        </r>
        <r>
          <rPr>
            <sz val="9"/>
            <color indexed="81"/>
            <rFont val="Tahoma"/>
            <family val="2"/>
          </rPr>
          <t xml:space="preserve">
SAT new version. The highest score in each subject. </t>
        </r>
      </text>
    </comment>
    <comment ref="X31" authorId="0" shapeId="0" xr:uid="{00000000-0006-0000-0000-000011000000}">
      <text>
        <r>
          <rPr>
            <b/>
            <sz val="9"/>
            <color indexed="81"/>
            <rFont val="Tahoma"/>
            <family val="2"/>
          </rPr>
          <t>Lee, Chul:</t>
        </r>
        <r>
          <rPr>
            <sz val="9"/>
            <color indexed="81"/>
            <rFont val="Tahoma"/>
            <family val="2"/>
          </rPr>
          <t xml:space="preserve">
from Robert S. Yanez</t>
        </r>
      </text>
    </comment>
    <comment ref="J34" authorId="0" shapeId="0" xr:uid="{00000000-0006-0000-0000-000012000000}">
      <text>
        <r>
          <rPr>
            <b/>
            <sz val="9"/>
            <color indexed="81"/>
            <rFont val="Tahoma"/>
            <family val="2"/>
          </rPr>
          <t>Lee, Chul:
39% from the top in the HS class (= HS rank / HS_size). Banner score is simply the reverse of this calculation</t>
        </r>
      </text>
    </comment>
    <comment ref="BB37" authorId="0" shapeId="0" xr:uid="{00000000-0006-0000-0000-000013000000}">
      <text>
        <r>
          <rPr>
            <b/>
            <sz val="9"/>
            <color indexed="81"/>
            <rFont val="Tahoma"/>
            <family val="2"/>
          </rPr>
          <t>Lee, Chul:</t>
        </r>
        <r>
          <rPr>
            <sz val="9"/>
            <color indexed="81"/>
            <rFont val="Tahoma"/>
            <family val="2"/>
          </rPr>
          <t xml:space="preserve">
changed the calculation (9/26/2019): FTE of UG course + FTE of GR cours</t>
        </r>
      </text>
    </comment>
    <comment ref="AP45" authorId="0" shapeId="0" xr:uid="{00000000-0006-0000-0000-000014000000}">
      <text>
        <r>
          <rPr>
            <b/>
            <sz val="9"/>
            <color indexed="81"/>
            <rFont val="Tahoma"/>
            <family val="2"/>
          </rPr>
          <t>Lee, Chul:</t>
        </r>
        <r>
          <rPr>
            <sz val="9"/>
            <color indexed="81"/>
            <rFont val="Tahoma"/>
            <family val="2"/>
          </rPr>
          <t xml:space="preserve">
haven't collected full list, haven't updated</t>
        </r>
      </text>
    </comment>
  </commentList>
</comments>
</file>

<file path=xl/sharedStrings.xml><?xml version="1.0" encoding="utf-8"?>
<sst xmlns="http://schemas.openxmlformats.org/spreadsheetml/2006/main" count="743" uniqueCount="269">
  <si>
    <t>Enrollment by Student Level and Residency</t>
  </si>
  <si>
    <t>NEW Applications for FULL-TIME Undergraduate Admission</t>
  </si>
  <si>
    <t>(Enter Winter Session counts on Page 5)</t>
  </si>
  <si>
    <t>Undergraduate Students</t>
  </si>
  <si>
    <t>Headcount</t>
  </si>
  <si>
    <t>Credit Hours</t>
  </si>
  <si>
    <t>FTE</t>
  </si>
  <si>
    <t>Number of</t>
  </si>
  <si>
    <t>Number offered</t>
  </si>
  <si>
    <t xml:space="preserve">Number </t>
  </si>
  <si>
    <t xml:space="preserve"> Full-time</t>
  </si>
  <si>
    <t>Applications</t>
  </si>
  <si>
    <t>Admission</t>
  </si>
  <si>
    <t>Enrolled</t>
  </si>
  <si>
    <t>In State</t>
  </si>
  <si>
    <t>A.  First Time Freshmen</t>
  </si>
  <si>
    <t>Out of State</t>
  </si>
  <si>
    <t>Men</t>
  </si>
  <si>
    <t>TOTAL</t>
  </si>
  <si>
    <t>Women</t>
  </si>
  <si>
    <t>Part-time</t>
  </si>
  <si>
    <t>CT Residents</t>
  </si>
  <si>
    <t>YIELD</t>
  </si>
  <si>
    <t>B.  New Transfers from OTHER Institutions</t>
  </si>
  <si>
    <t>Graduate Students</t>
  </si>
  <si>
    <t>Full-time</t>
  </si>
  <si>
    <t>Total NEW Applications for Full Time Admission</t>
  </si>
  <si>
    <t>TOTAL GRADUATE STUDENTS</t>
  </si>
  <si>
    <t>All Students</t>
  </si>
  <si>
    <t xml:space="preserve">First Time Freshmen SAT Scores and Class Rank </t>
  </si>
  <si>
    <t>ALL Freshmen</t>
  </si>
  <si>
    <t>Special Freshman Admits</t>
  </si>
  <si>
    <t>Score</t>
  </si>
  <si>
    <t># of Students</t>
  </si>
  <si>
    <t>TOTAL ALL STUDENTS</t>
  </si>
  <si>
    <t>Mean SAT combined</t>
  </si>
  <si>
    <t>Average class rank</t>
  </si>
  <si>
    <t>Enrollment by Program</t>
  </si>
  <si>
    <t xml:space="preserve">Enrollment in Education (CIP CODE =13) </t>
  </si>
  <si>
    <t>Students With Disabilities*</t>
  </si>
  <si>
    <t>CIP 2 digit</t>
  </si>
  <si>
    <t>Program</t>
  </si>
  <si>
    <t>Undergraduate</t>
  </si>
  <si>
    <t>Graduate</t>
  </si>
  <si>
    <t>Section 1:  Status and Rank</t>
  </si>
  <si>
    <t>Include only those students ACCEPTED by your School of Education</t>
  </si>
  <si>
    <t>UDG</t>
  </si>
  <si>
    <t>GRD</t>
  </si>
  <si>
    <t>03</t>
  </si>
  <si>
    <t>Naturtal Resources and Conservation</t>
  </si>
  <si>
    <t>Enrollment</t>
  </si>
  <si>
    <t>Total</t>
  </si>
  <si>
    <t>Total AAUP</t>
  </si>
  <si>
    <t>Teaching</t>
  </si>
  <si>
    <t>Learning Disabilities</t>
  </si>
  <si>
    <t>05</t>
  </si>
  <si>
    <t>Area, Ethnic, Cultural Studies</t>
  </si>
  <si>
    <t>Program / Degree Type</t>
  </si>
  <si>
    <t>Undergraduates</t>
  </si>
  <si>
    <t>Positions*</t>
  </si>
  <si>
    <t>Faculty#</t>
  </si>
  <si>
    <t>Faculty</t>
  </si>
  <si>
    <t xml:space="preserve">   ADD/ADHD</t>
  </si>
  <si>
    <t>08</t>
  </si>
  <si>
    <t>Marketing Operations</t>
  </si>
  <si>
    <t>Post-Bac</t>
  </si>
  <si>
    <t>Master's</t>
  </si>
  <si>
    <t>Graduates</t>
  </si>
  <si>
    <t>Psychological/Emotional</t>
  </si>
  <si>
    <t>09</t>
  </si>
  <si>
    <t>Communications</t>
  </si>
  <si>
    <t>Bachelor</t>
  </si>
  <si>
    <t>Certificate</t>
  </si>
  <si>
    <t>Professor</t>
  </si>
  <si>
    <t>Chronic Health</t>
  </si>
  <si>
    <t>Communication Technologies</t>
  </si>
  <si>
    <t>Associate Prof.</t>
  </si>
  <si>
    <t>Mobility</t>
  </si>
  <si>
    <t>Computer-Info Sci</t>
  </si>
  <si>
    <t>Female</t>
  </si>
  <si>
    <t>FTE*</t>
  </si>
  <si>
    <t>Assistant Prof.</t>
  </si>
  <si>
    <t>Hearing</t>
  </si>
  <si>
    <t>Education</t>
  </si>
  <si>
    <t>Male</t>
  </si>
  <si>
    <t>Full Term</t>
  </si>
  <si>
    <t>Instructor</t>
  </si>
  <si>
    <t>Vision</t>
  </si>
  <si>
    <t>Enginering</t>
  </si>
  <si>
    <t>Subtotal</t>
  </si>
  <si>
    <t>Head/Brain Injury</t>
  </si>
  <si>
    <t>Engineering Technology</t>
  </si>
  <si>
    <t xml:space="preserve">Speech/Language </t>
  </si>
  <si>
    <t>Foreign Languages/Literature</t>
  </si>
  <si>
    <t>Black, Non Hisp.</t>
  </si>
  <si>
    <t>*Total  ranked Faculty from AAUP Contract</t>
  </si>
  <si>
    <t>Include coaches, counselors, or librarians</t>
  </si>
  <si>
    <t>Other (list below in this column)</t>
  </si>
  <si>
    <t>Family and Consumer Sciences</t>
  </si>
  <si>
    <t>American Indian</t>
  </si>
  <si>
    <t xml:space="preserve">#Instructional faculty only;  </t>
  </si>
  <si>
    <t>DO NOT include coaches, counselors, or librarians</t>
  </si>
  <si>
    <t>English Languages/Literature</t>
  </si>
  <si>
    <t>Asian</t>
  </si>
  <si>
    <t>Liberal Arts/Sci/Humanities</t>
  </si>
  <si>
    <t>Hispanic of Any Race</t>
  </si>
  <si>
    <t>Other:</t>
  </si>
  <si>
    <t>Library Science</t>
  </si>
  <si>
    <t>White</t>
  </si>
  <si>
    <t>Lecturers</t>
  </si>
  <si>
    <t>Coordination/Hand Dexterity</t>
  </si>
  <si>
    <t>Biological/Life Science</t>
  </si>
  <si>
    <t>Graduate Assistants</t>
  </si>
  <si>
    <t>Autism Spectrum Disorder</t>
  </si>
  <si>
    <t>Mathematics and Statistics</t>
  </si>
  <si>
    <t>Unknown</t>
  </si>
  <si>
    <t>Tourette's Syndrome</t>
  </si>
  <si>
    <t>Inter-Disciplinary</t>
  </si>
  <si>
    <t>Parks/Rec/Leisure/Fitness</t>
  </si>
  <si>
    <t>Philosophy/Religious Studies</t>
  </si>
  <si>
    <t xml:space="preserve">*students are reported for their primary disability </t>
  </si>
  <si>
    <t>Physical Sciences</t>
  </si>
  <si>
    <t>Section 2: Highest Earned Degree</t>
  </si>
  <si>
    <t>Psychology</t>
  </si>
  <si>
    <t>Regular Rank Full-time Teaching Faculty</t>
  </si>
  <si>
    <t>Security and Protective Services</t>
  </si>
  <si>
    <t>Winter Session:  Complete on Spring Report</t>
  </si>
  <si>
    <t>Credit Hours by Course Level</t>
  </si>
  <si>
    <t>Public Administration and Social Servies</t>
  </si>
  <si>
    <t>Incoming</t>
  </si>
  <si>
    <t>Continuing</t>
  </si>
  <si>
    <t>N =</t>
  </si>
  <si>
    <t>Percent</t>
  </si>
  <si>
    <t>Disregard students' level when counting credit hours by course level</t>
  </si>
  <si>
    <t>Social Sciences</t>
  </si>
  <si>
    <t>Housing requests</t>
  </si>
  <si>
    <t>Doctoral Degree</t>
  </si>
  <si>
    <t>Construction Trades</t>
  </si>
  <si>
    <t>Accommodated</t>
  </si>
  <si>
    <t>Approved Terminal*</t>
  </si>
  <si>
    <t>FT Students</t>
  </si>
  <si>
    <t>PT Students</t>
  </si>
  <si>
    <t>Visual/Performing Arts</t>
  </si>
  <si>
    <t>% Accommodated</t>
  </si>
  <si>
    <t>Master's Degree**</t>
  </si>
  <si>
    <t>Health Profession/Science</t>
  </si>
  <si>
    <t>Bachelor's Degree</t>
  </si>
  <si>
    <t>Undergraduate Courses</t>
  </si>
  <si>
    <t>Business, Management, Marketing</t>
  </si>
  <si>
    <t>Actual bed count:</t>
  </si>
  <si>
    <t>Less than Bachelor's</t>
  </si>
  <si>
    <t>Lower division  (course #'s 000-299)</t>
  </si>
  <si>
    <t>History</t>
  </si>
  <si>
    <t xml:space="preserve">     Paying Beds </t>
  </si>
  <si>
    <t>Upper division  (course #'s 300-499)</t>
  </si>
  <si>
    <t>NA</t>
  </si>
  <si>
    <t>Undecided</t>
  </si>
  <si>
    <t xml:space="preserve">     Non-paying Beds*</t>
  </si>
  <si>
    <t>* Not Doctorate</t>
  </si>
  <si>
    <t>** Including 6th year certificate</t>
  </si>
  <si>
    <t>TOTAL Matriculated Students</t>
  </si>
  <si>
    <t xml:space="preserve">Actual bed count:  </t>
  </si>
  <si>
    <t>Amended 11/4/2004</t>
  </si>
  <si>
    <t>Non-Matriculated Students</t>
  </si>
  <si>
    <t xml:space="preserve">Designed Capacity:  </t>
  </si>
  <si>
    <t>Session Two</t>
  </si>
  <si>
    <t>Approved:</t>
  </si>
  <si>
    <t>Graduate Courses</t>
  </si>
  <si>
    <t>Session Three</t>
  </si>
  <si>
    <t xml:space="preserve"> - MBA/CPA for teachers of Accounting only</t>
  </si>
  <si>
    <t>course #'s 500 and above</t>
  </si>
  <si>
    <t>TOTAL  Students</t>
  </si>
  <si>
    <t>*Non-paying beds include those used by RA's, Dorm Directors, etc.</t>
  </si>
  <si>
    <t xml:space="preserve"> - MFA for teachers of Fine Art or Applied Arts (not including Art History)</t>
  </si>
  <si>
    <t>check ---&gt;</t>
  </si>
  <si>
    <t xml:space="preserve"> - MLS for Librarians (or Education)</t>
  </si>
  <si>
    <t>(page 1 enrollments)</t>
  </si>
  <si>
    <t xml:space="preserve"> - MSW for teachers of Social Work</t>
  </si>
  <si>
    <t xml:space="preserve"> - JD or LLB for teachers of Business Law</t>
  </si>
  <si>
    <t>Total Teaching Load</t>
  </si>
  <si>
    <t xml:space="preserve">Summer Session:  Complete on Fall Report </t>
  </si>
  <si>
    <t xml:space="preserve">AND Teacher Preparation / Certification Programs </t>
  </si>
  <si>
    <t xml:space="preserve">DO Not include PRE-program students </t>
  </si>
  <si>
    <t>TOTAL UNDERGRADUATE STUDENTS</t>
  </si>
  <si>
    <t>&lt;- GA list came from Dawn Grimes. The Credit hours ar dubious, so I use 'total pay divided by pay rate ($600 this semester).  Chul</t>
  </si>
  <si>
    <t>&lt;- DISA informaiton is no longer entered in Banner. Center for Academic Success and Accessibility Services uses new accommodation system. This statistics and IPEDS summary came from Katie De Oliveira, Sep 27, 2021.</t>
  </si>
  <si>
    <t>Summer B - 5 Weeks</t>
  </si>
  <si>
    <t>Summer B - 6 Weeks</t>
  </si>
  <si>
    <t>Summer B - 3 Weeks</t>
  </si>
  <si>
    <t>(Enrollment records as of Sep 19, 2022)</t>
  </si>
  <si>
    <t>Summer A - 5 Weeks</t>
  </si>
  <si>
    <t>Summer A - 6 Weeks</t>
  </si>
  <si>
    <t>Mean SAT Reading-Wrting (2016-    )</t>
  </si>
  <si>
    <t>Mean SAT math (2016-    )</t>
  </si>
  <si>
    <t>UG</t>
  </si>
  <si>
    <t>Grad</t>
  </si>
  <si>
    <t>ADD/ADHD</t>
  </si>
  <si>
    <t>LD</t>
  </si>
  <si>
    <t>Mental Health</t>
  </si>
  <si>
    <t>Chronic</t>
  </si>
  <si>
    <t>Physical</t>
  </si>
  <si>
    <t>TBI</t>
  </si>
  <si>
    <t>S/L</t>
  </si>
  <si>
    <t>* Not sub divided, included in LD</t>
  </si>
  <si>
    <t>Other</t>
  </si>
  <si>
    <t>Coordination</t>
  </si>
  <si>
    <t>* Not sub divided; included in physical</t>
  </si>
  <si>
    <t>ASD</t>
  </si>
  <si>
    <t>Tourette's</t>
  </si>
  <si>
    <t>* Not sub divided; included in chronic</t>
  </si>
  <si>
    <r>
      <t xml:space="preserve">Students With Disabilities
</t>
    </r>
    <r>
      <rPr>
        <b/>
        <sz val="11"/>
        <color theme="1"/>
        <rFont val="Calibri"/>
        <family val="2"/>
        <scheme val="minor"/>
      </rPr>
      <t xml:space="preserve"> (from Center for Academic Success and Accessibility Services)</t>
    </r>
  </si>
  <si>
    <t xml:space="preserve"> Faculty Report (preliminary. The final will be updated after Nov 1st.)</t>
  </si>
  <si>
    <t xml:space="preserve">&lt;- List from Linda </t>
  </si>
  <si>
    <t>Section 3: Tenured (Full-time Faculty only)</t>
  </si>
  <si>
    <t>1. Tenured</t>
  </si>
  <si>
    <t>2. On Tenure Track</t>
  </si>
  <si>
    <t>3. Tenure-Annual Contract</t>
  </si>
  <si>
    <t>Enrollment by Learning Modality</t>
  </si>
  <si>
    <t>Undergradaute Students</t>
  </si>
  <si>
    <t>In-Person</t>
  </si>
  <si>
    <t>Distance</t>
  </si>
  <si>
    <t>Hybrid</t>
  </si>
  <si>
    <t>All Undergradaute</t>
  </si>
  <si>
    <t>All Gradaute</t>
  </si>
  <si>
    <t>Credit hour</t>
  </si>
  <si>
    <t>(Enrollment recrods as of Jan 3, 2023)</t>
  </si>
  <si>
    <t>&lt;- CORE-CT Records as of Feb 8, 2023</t>
  </si>
  <si>
    <t>Session One (Full Term)</t>
  </si>
  <si>
    <t>Teacher</t>
  </si>
  <si>
    <t>Certification</t>
  </si>
  <si>
    <t>Doctor's</t>
  </si>
  <si>
    <t>Degree</t>
  </si>
  <si>
    <t>Post-Masters</t>
  </si>
  <si>
    <t>U.S. Nonresident</t>
  </si>
  <si>
    <t>Two or More races</t>
  </si>
  <si>
    <t>Campus Housing (Spring)</t>
  </si>
  <si>
    <r>
      <t xml:space="preserve">*Calculate FTE faculty on the basis of load hours </t>
    </r>
    <r>
      <rPr>
        <i/>
        <sz val="10"/>
        <color rgb="FFC00000"/>
        <rFont val="Arial"/>
        <family val="2"/>
      </rPr>
      <t>divided by 12</t>
    </r>
  </si>
  <si>
    <t>Geographic Dispersion</t>
  </si>
  <si>
    <t>GR</t>
  </si>
  <si>
    <t>1. New Haven</t>
  </si>
  <si>
    <t>2. Other Connecticut</t>
  </si>
  <si>
    <t>3. Other New England</t>
  </si>
  <si>
    <t>4. Other Middle Atlantic</t>
  </si>
  <si>
    <t>5. Other State and Territory</t>
  </si>
  <si>
    <t>6. U.S. Nonresident</t>
  </si>
  <si>
    <t>7. Unknown</t>
  </si>
  <si>
    <t>HeadCount</t>
  </si>
  <si>
    <t>Teaching Credits</t>
  </si>
  <si>
    <t>X</t>
  </si>
  <si>
    <t>Gender</t>
  </si>
  <si>
    <r>
      <t xml:space="preserve">NEW Applications for </t>
    </r>
    <r>
      <rPr>
        <b/>
        <sz val="12"/>
        <color rgb="FFFF0000"/>
        <rFont val="Arial"/>
        <family val="2"/>
      </rPr>
      <t>FULL-TIME</t>
    </r>
    <r>
      <rPr>
        <b/>
        <sz val="12"/>
        <color indexed="62"/>
        <rFont val="Arial"/>
        <family val="2"/>
      </rPr>
      <t xml:space="preserve"> Undergraduate Admission</t>
    </r>
  </si>
  <si>
    <t>(Enter Winter or Summer Session counts on Page 5)</t>
  </si>
  <si>
    <t>Offline</t>
  </si>
  <si>
    <t>Online</t>
  </si>
  <si>
    <t>1. City of New Haven</t>
  </si>
  <si>
    <t>2. OTHER SOUTH CENTRAL CONNECTICUT</t>
  </si>
  <si>
    <t xml:space="preserve">3. OTHER PLANNING REGIONS IN CONNECTICUT </t>
  </si>
  <si>
    <t>4. OTHER NEW ENGLAND</t>
  </si>
  <si>
    <t>5. Other Middle Atlantic</t>
  </si>
  <si>
    <t>6. Other State and Territory</t>
  </si>
  <si>
    <t>7. U.S. Nonresident</t>
  </si>
  <si>
    <t>8. Unknown GEO DISP</t>
  </si>
  <si>
    <t>(Enrollment records as of Jan 2025)</t>
  </si>
  <si>
    <t xml:space="preserve">Enrollment in Education' was substituted by the Annual Report under the auspices of the School of Education </t>
  </si>
  <si>
    <t xml:space="preserve"> Faculty Report (Final - based on CORE CT as of Mar 4, 2025)</t>
  </si>
  <si>
    <t>Spring 2025</t>
  </si>
  <si>
    <r>
      <rPr>
        <b/>
        <strike/>
        <sz val="11"/>
        <color theme="1"/>
        <rFont val="Calibri"/>
        <family val="2"/>
        <scheme val="minor"/>
      </rPr>
      <t xml:space="preserve">TBI - </t>
    </r>
    <r>
      <rPr>
        <b/>
        <sz val="11"/>
        <color rgb="FFFF0000"/>
        <rFont val="Calibri"/>
        <family val="2"/>
        <scheme val="minor"/>
      </rPr>
      <t>Neurological</t>
    </r>
  </si>
  <si>
    <t>&lt;- CORE-CT Records as of Mar 3, 2025</t>
  </si>
  <si>
    <t>&lt;- LAF report from Inita Mix, 3/3/2025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</si>
</sst>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86" x14ac:knownFonts="1">
    <font>
      <sz val="11"/>
      <color theme="1"/>
      <name val="Calibri"/>
      <family val="2"/>
      <scheme val="minor"/>
    </font>
    <font>
      <sz val="9"/>
      <color theme="1"/>
      <name val="Calibri"/>
      <family val="2"/>
      <scheme val="minor"/>
    </font>
    <font>
      <b/>
      <sz val="12"/>
      <color indexed="62"/>
      <name val="Arial"/>
      <family val="2"/>
    </font>
    <font>
      <b/>
      <i/>
      <sz val="10"/>
      <color indexed="10"/>
      <name val="Arial"/>
      <family val="2"/>
    </font>
    <font>
      <b/>
      <u/>
      <sz val="10"/>
      <name val="Arial"/>
      <family val="2"/>
    </font>
    <font>
      <b/>
      <sz val="10"/>
      <name val="Arial"/>
      <family val="2"/>
    </font>
    <font>
      <sz val="10"/>
      <name val="Arial"/>
      <family val="2"/>
    </font>
    <font>
      <sz val="10"/>
      <color indexed="18"/>
      <name val="Arial"/>
      <family val="2"/>
    </font>
    <font>
      <i/>
      <sz val="10"/>
      <name val="Arial"/>
      <family val="2"/>
    </font>
    <font>
      <b/>
      <sz val="14"/>
      <color indexed="18"/>
      <name val="Arial"/>
      <family val="2"/>
    </font>
    <font>
      <b/>
      <sz val="10"/>
      <color indexed="10"/>
      <name val="Arial"/>
      <family val="2"/>
    </font>
    <font>
      <b/>
      <sz val="12"/>
      <color indexed="18"/>
      <name val="Arial"/>
      <family val="2"/>
    </font>
    <font>
      <u/>
      <sz val="10"/>
      <name val="Arial"/>
      <family val="2"/>
    </font>
    <font>
      <sz val="11"/>
      <color theme="1"/>
      <name val="Calibri"/>
      <family val="2"/>
      <scheme val="minor"/>
    </font>
    <font>
      <sz val="9"/>
      <color indexed="81"/>
      <name val="Tahoma"/>
      <family val="2"/>
    </font>
    <font>
      <b/>
      <sz val="9"/>
      <color indexed="81"/>
      <name val="Tahoma"/>
      <family val="2"/>
    </font>
    <font>
      <b/>
      <sz val="10"/>
      <color theme="9"/>
      <name val="Arial"/>
      <family val="2"/>
    </font>
    <font>
      <b/>
      <sz val="11"/>
      <name val="Arial"/>
      <family val="2"/>
    </font>
    <font>
      <b/>
      <i/>
      <sz val="10"/>
      <color indexed="62"/>
      <name val="Arial"/>
      <family val="2"/>
    </font>
    <font>
      <strike/>
      <sz val="10"/>
      <name val="Arial"/>
      <family val="2"/>
    </font>
    <font>
      <sz val="10"/>
      <color rgb="FFFF0000"/>
      <name val="Arial"/>
      <family val="2"/>
    </font>
    <font>
      <i/>
      <sz val="10"/>
      <color indexed="10"/>
      <name val="Arial"/>
      <family val="2"/>
    </font>
    <font>
      <sz val="10"/>
      <color indexed="62"/>
      <name val="Arial"/>
      <family val="2"/>
    </font>
    <font>
      <b/>
      <u/>
      <sz val="9"/>
      <name val="Arial"/>
      <family val="2"/>
    </font>
    <font>
      <sz val="9"/>
      <name val="Arial"/>
      <family val="2"/>
    </font>
    <font>
      <b/>
      <sz val="12"/>
      <color rgb="FFC00000"/>
      <name val="Arial"/>
      <family val="2"/>
    </font>
    <font>
      <sz val="11"/>
      <color rgb="FFFF0000"/>
      <name val="Calibri"/>
      <family val="2"/>
      <scheme val="minor"/>
    </font>
    <font>
      <b/>
      <sz val="12"/>
      <color theme="0" tint="-0.249977111117893"/>
      <name val="Arial"/>
      <family val="2"/>
    </font>
    <font>
      <sz val="10"/>
      <color theme="0" tint="-0.249977111117893"/>
      <name val="Arial"/>
      <family val="2"/>
    </font>
    <font>
      <b/>
      <sz val="10"/>
      <color theme="0" tint="-0.249977111117893"/>
      <name val="Arial"/>
      <family val="2"/>
    </font>
    <font>
      <b/>
      <sz val="10"/>
      <color rgb="FFFF0000"/>
      <name val="Arial"/>
      <family val="2"/>
    </font>
    <font>
      <sz val="11"/>
      <name val="Calibri"/>
      <family val="2"/>
    </font>
    <font>
      <sz val="11"/>
      <color rgb="FF000000"/>
      <name val="Calibri"/>
      <family val="2"/>
    </font>
    <font>
      <b/>
      <sz val="9"/>
      <color theme="5"/>
      <name val="Arial"/>
      <family val="2"/>
    </font>
    <font>
      <b/>
      <sz val="10"/>
      <color theme="5"/>
      <name val="Arial"/>
      <family val="2"/>
    </font>
    <font>
      <sz val="10"/>
      <color rgb="FF0070C0"/>
      <name val="Arial"/>
      <family val="2"/>
    </font>
    <font>
      <sz val="11"/>
      <color rgb="FF0070C0"/>
      <name val="Calibri"/>
      <family val="2"/>
      <scheme val="minor"/>
    </font>
    <font>
      <b/>
      <sz val="10"/>
      <color rgb="FF0070C0"/>
      <name val="Arial"/>
      <family val="2"/>
    </font>
    <font>
      <sz val="11"/>
      <color rgb="FF0070C0"/>
      <name val="Calibri"/>
      <family val="2"/>
    </font>
    <font>
      <b/>
      <sz val="11"/>
      <color theme="1"/>
      <name val="Calibri"/>
      <family val="2"/>
      <scheme val="minor"/>
    </font>
    <font>
      <sz val="11"/>
      <color theme="0" tint="-0.14999847407452621"/>
      <name val="Calibri"/>
      <family val="2"/>
      <scheme val="minor"/>
    </font>
    <font>
      <b/>
      <sz val="12"/>
      <color theme="0" tint="-0.14999847407452621"/>
      <name val="Arial"/>
      <family val="2"/>
    </font>
    <font>
      <sz val="10"/>
      <color theme="0" tint="-0.14999847407452621"/>
      <name val="Arial"/>
      <family val="2"/>
    </font>
    <font>
      <b/>
      <sz val="10"/>
      <color theme="0" tint="-0.14999847407452621"/>
      <name val="Arial"/>
      <family val="2"/>
    </font>
    <font>
      <b/>
      <u/>
      <sz val="10"/>
      <color theme="0" tint="-0.14999847407452621"/>
      <name val="Arial"/>
      <family val="2"/>
    </font>
    <font>
      <b/>
      <sz val="12"/>
      <color theme="8" tint="0.59999389629810485"/>
      <name val="Arial"/>
      <family val="2"/>
    </font>
    <font>
      <b/>
      <sz val="12"/>
      <color theme="1"/>
      <name val="Calibri"/>
      <family val="2"/>
      <scheme val="minor"/>
    </font>
    <font>
      <sz val="11"/>
      <color rgb="FF0070C0"/>
      <name val="Arial"/>
      <family val="2"/>
    </font>
    <font>
      <b/>
      <sz val="12"/>
      <name val="Arial"/>
      <family val="2"/>
    </font>
    <font>
      <b/>
      <sz val="12"/>
      <name val="Calibri"/>
      <family val="2"/>
      <scheme val="minor"/>
    </font>
    <font>
      <sz val="10"/>
      <color theme="1"/>
      <name val="Calibri"/>
      <family val="2"/>
      <scheme val="minor"/>
    </font>
    <font>
      <b/>
      <u/>
      <sz val="11"/>
      <color theme="1"/>
      <name val="Calibri"/>
      <family val="2"/>
      <scheme val="minor"/>
    </font>
    <font>
      <b/>
      <sz val="10"/>
      <color theme="1"/>
      <name val="Calibri"/>
      <family val="2"/>
      <scheme val="minor"/>
    </font>
    <font>
      <sz val="11"/>
      <color theme="0" tint="-0.249977111117893"/>
      <name val="Calibri"/>
      <family val="2"/>
    </font>
    <font>
      <b/>
      <sz val="11"/>
      <color theme="0" tint="-0.249977111117893"/>
      <name val="Arial"/>
      <family val="2"/>
    </font>
    <font>
      <sz val="11"/>
      <color theme="0" tint="-0.249977111117893"/>
      <name val="Arial"/>
      <family val="2"/>
    </font>
    <font>
      <b/>
      <u/>
      <sz val="10"/>
      <color theme="0" tint="-0.249977111117893"/>
      <name val="Arial"/>
      <family val="2"/>
    </font>
    <font>
      <sz val="11"/>
      <color theme="0" tint="-0.249977111117893"/>
      <name val="Calibri"/>
      <family val="2"/>
      <scheme val="minor"/>
    </font>
    <font>
      <b/>
      <sz val="12"/>
      <color rgb="FF002060"/>
      <name val="Arial"/>
      <family val="2"/>
    </font>
    <font>
      <u/>
      <sz val="11"/>
      <color theme="1"/>
      <name val="Calibri"/>
      <family val="2"/>
      <scheme val="minor"/>
    </font>
    <font>
      <i/>
      <sz val="10"/>
      <color rgb="FFC00000"/>
      <name val="Arial"/>
      <family val="2"/>
    </font>
    <font>
      <i/>
      <sz val="11"/>
      <color rgb="FF0070C0"/>
      <name val="Calibri"/>
      <family val="2"/>
      <scheme val="minor"/>
    </font>
    <font>
      <i/>
      <sz val="10"/>
      <color rgb="FF0070C0"/>
      <name val="Arial"/>
      <family val="2"/>
    </font>
    <font>
      <i/>
      <sz val="10"/>
      <color rgb="FFFF0000"/>
      <name val="Arial"/>
      <family val="2"/>
    </font>
    <font>
      <sz val="11"/>
      <name val="Calibri"/>
      <family val="2"/>
      <scheme val="minor"/>
    </font>
    <font>
      <sz val="11"/>
      <color theme="1"/>
      <name val="Arial"/>
      <family val="2"/>
    </font>
    <font>
      <b/>
      <sz val="11"/>
      <color rgb="FFC00000"/>
      <name val="Calibri"/>
      <family val="2"/>
      <scheme val="minor"/>
    </font>
    <font>
      <i/>
      <sz val="11"/>
      <color rgb="FFFF0000"/>
      <name val="Calibri"/>
      <family val="2"/>
      <scheme val="minor"/>
    </font>
    <font>
      <b/>
      <sz val="12"/>
      <color rgb="FFFF0000"/>
      <name val="Arial"/>
      <family val="2"/>
    </font>
    <font>
      <sz val="10"/>
      <color rgb="FF00B050"/>
      <name val="Arial"/>
      <family val="2"/>
    </font>
    <font>
      <sz val="11"/>
      <color rgb="FF00B050"/>
      <name val="Calibri"/>
      <family val="2"/>
      <scheme val="minor"/>
    </font>
    <font>
      <b/>
      <sz val="14"/>
      <name val="Arial"/>
      <family val="2"/>
    </font>
    <font>
      <b/>
      <sz val="11"/>
      <color theme="1"/>
      <name val="Arial"/>
      <family val="2"/>
    </font>
    <font>
      <sz val="11"/>
      <name val="Arial"/>
      <family val="2"/>
    </font>
    <font>
      <sz val="9"/>
      <color theme="1"/>
      <name val="Arial"/>
      <family val="2"/>
    </font>
    <font>
      <b/>
      <sz val="12"/>
      <color theme="4"/>
      <name val="Arial"/>
      <family val="2"/>
    </font>
    <font>
      <b/>
      <sz val="12"/>
      <color theme="5" tint="0.39997558519241921"/>
      <name val="Arial"/>
      <family val="2"/>
    </font>
    <font>
      <u/>
      <sz val="10"/>
      <color theme="0" tint="-0.249977111117893"/>
      <name val="Arial"/>
      <family val="2"/>
    </font>
    <font>
      <u/>
      <sz val="11"/>
      <color theme="0" tint="-0.249977111117893"/>
      <name val="Calibri"/>
      <family val="2"/>
      <scheme val="minor"/>
    </font>
    <font>
      <sz val="8"/>
      <color theme="0" tint="-0.249977111117893"/>
      <name val="Calibri"/>
      <family val="2"/>
      <scheme val="minor"/>
    </font>
    <font>
      <i/>
      <sz val="10"/>
      <color theme="0" tint="-0.249977111117893"/>
      <name val="Arial"/>
      <family val="2"/>
    </font>
    <font>
      <i/>
      <sz val="11"/>
      <color theme="0" tint="-0.249977111117893"/>
      <name val="Calibri"/>
      <family val="2"/>
    </font>
    <font>
      <i/>
      <sz val="11"/>
      <color theme="0" tint="-0.249977111117893"/>
      <name val="Calibri"/>
      <family val="2"/>
      <scheme val="minor"/>
    </font>
    <font>
      <b/>
      <sz val="16"/>
      <name val="Calibri"/>
      <family val="2"/>
      <scheme val="minor"/>
    </font>
    <font>
      <b/>
      <strike/>
      <sz val="11"/>
      <color theme="1"/>
      <name val="Calibri"/>
      <family val="2"/>
      <scheme val="minor"/>
    </font>
    <font>
      <b/>
      <sz val="11"/>
      <color rgb="FFFF0000"/>
      <name val="Calibri"/>
      <family val="2"/>
      <scheme val="minor"/>
    </font>
  </fonts>
  <fills count="9">
    <fill>
      <patternFill patternType="none"/>
    </fill>
    <fill>
      <patternFill patternType="gray125"/>
    </fill>
    <fill>
      <patternFill patternType="solid">
        <fgColor indexed="47"/>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1"/>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medium">
        <color rgb="FFD4D4D4"/>
      </left>
      <right style="medium">
        <color rgb="FFD4D4D4"/>
      </right>
      <top style="medium">
        <color rgb="FFD4D4D4"/>
      </top>
      <bottom style="medium">
        <color rgb="FFD4D4D4"/>
      </bottom>
      <diagonal/>
    </border>
    <border>
      <left/>
      <right style="medium">
        <color rgb="FFD4D4D4"/>
      </right>
      <top style="medium">
        <color rgb="FFD4D4D4"/>
      </top>
      <bottom style="medium">
        <color rgb="FFD4D4D4"/>
      </bottom>
      <diagonal/>
    </border>
    <border>
      <left style="medium">
        <color rgb="FFD4D4D4"/>
      </left>
      <right style="medium">
        <color rgb="FFD4D4D4"/>
      </right>
      <top/>
      <bottom style="medium">
        <color rgb="FFD4D4D4"/>
      </bottom>
      <diagonal/>
    </border>
    <border>
      <left/>
      <right style="medium">
        <color rgb="FFD4D4D4"/>
      </right>
      <top/>
      <bottom style="medium">
        <color rgb="FFD4D4D4"/>
      </bottom>
      <diagonal/>
    </border>
    <border>
      <left/>
      <right/>
      <top/>
      <bottom style="thin">
        <color indexed="64"/>
      </bottom>
      <diagonal/>
    </border>
  </borders>
  <cellStyleXfs count="11">
    <xf numFmtId="0" fontId="0" fillId="0" borderId="0"/>
    <xf numFmtId="9" fontId="6" fillId="0" borderId="0" applyFont="0" applyFill="0" applyBorder="0" applyAlignment="0" applyProtection="0"/>
    <xf numFmtId="0" fontId="13" fillId="0" borderId="0"/>
    <xf numFmtId="0" fontId="13" fillId="0" borderId="0"/>
    <xf numFmtId="0" fontId="13" fillId="0" borderId="0"/>
    <xf numFmtId="0" fontId="13" fillId="0" borderId="0"/>
    <xf numFmtId="9" fontId="6" fillId="0" borderId="0" applyFont="0" applyFill="0" applyBorder="0" applyAlignment="0" applyProtection="0"/>
    <xf numFmtId="0" fontId="13" fillId="0" borderId="0"/>
    <xf numFmtId="0" fontId="13" fillId="0" borderId="0"/>
    <xf numFmtId="0" fontId="6" fillId="0" borderId="0"/>
    <xf numFmtId="0" fontId="31" fillId="0" borderId="0"/>
  </cellStyleXfs>
  <cellXfs count="320">
    <xf numFmtId="0" fontId="0" fillId="0" borderId="0" xfId="0"/>
    <xf numFmtId="3" fontId="0" fillId="0" borderId="0" xfId="0" applyNumberFormat="1"/>
    <xf numFmtId="0" fontId="4" fillId="0" borderId="0" xfId="0" applyFont="1"/>
    <xf numFmtId="0" fontId="5" fillId="0" borderId="0" xfId="0" applyFont="1"/>
    <xf numFmtId="0" fontId="5" fillId="0" borderId="0" xfId="0" applyFont="1" applyAlignment="1">
      <alignment horizontal="center"/>
    </xf>
    <xf numFmtId="0" fontId="6" fillId="0" borderId="0" xfId="0" applyFont="1"/>
    <xf numFmtId="3" fontId="6" fillId="0" borderId="0" xfId="0" applyNumberFormat="1" applyFont="1" applyAlignment="1">
      <alignment horizontal="center"/>
    </xf>
    <xf numFmtId="0" fontId="6" fillId="0" borderId="0" xfId="0" applyFont="1" applyAlignment="1">
      <alignment horizontal="center"/>
    </xf>
    <xf numFmtId="3" fontId="6" fillId="2" borderId="3" xfId="0" applyNumberFormat="1" applyFont="1" applyFill="1" applyBorder="1" applyAlignment="1">
      <alignment horizontal="center"/>
    </xf>
    <xf numFmtId="0" fontId="9" fillId="0" borderId="0" xfId="0" applyFont="1"/>
    <xf numFmtId="3" fontId="5" fillId="2" borderId="3" xfId="0" applyNumberFormat="1" applyFont="1" applyFill="1" applyBorder="1" applyAlignment="1">
      <alignment horizontal="center"/>
    </xf>
    <xf numFmtId="3" fontId="6" fillId="2" borderId="7" xfId="0" applyNumberFormat="1" applyFont="1" applyFill="1" applyBorder="1" applyAlignment="1">
      <alignment horizontal="center"/>
    </xf>
    <xf numFmtId="164" fontId="6" fillId="0" borderId="0" xfId="0" applyNumberFormat="1" applyFont="1" applyAlignment="1">
      <alignment horizontal="center"/>
    </xf>
    <xf numFmtId="3" fontId="6" fillId="2" borderId="1" xfId="0" applyNumberFormat="1" applyFont="1" applyFill="1" applyBorder="1" applyAlignment="1">
      <alignment horizontal="center"/>
    </xf>
    <xf numFmtId="3" fontId="6" fillId="2" borderId="6" xfId="0" applyNumberFormat="1" applyFont="1" applyFill="1" applyBorder="1" applyAlignment="1">
      <alignment horizontal="center"/>
    </xf>
    <xf numFmtId="164" fontId="6" fillId="2" borderId="13" xfId="0" applyNumberFormat="1" applyFont="1" applyFill="1" applyBorder="1" applyAlignment="1">
      <alignment horizontal="center"/>
    </xf>
    <xf numFmtId="164" fontId="6" fillId="2" borderId="10" xfId="0" applyNumberFormat="1" applyFont="1" applyFill="1" applyBorder="1" applyAlignment="1">
      <alignment horizontal="center"/>
    </xf>
    <xf numFmtId="0" fontId="5" fillId="0" borderId="0" xfId="0" applyFont="1" applyAlignment="1">
      <alignment horizontal="left"/>
    </xf>
    <xf numFmtId="0" fontId="7" fillId="0" borderId="0" xfId="0" applyFont="1"/>
    <xf numFmtId="0" fontId="8" fillId="0" borderId="0" xfId="0" applyFont="1"/>
    <xf numFmtId="0" fontId="0" fillId="0" borderId="0" xfId="0" applyAlignment="1">
      <alignment horizontal="center"/>
    </xf>
    <xf numFmtId="0" fontId="16" fillId="0" borderId="0" xfId="0" applyFont="1" applyAlignment="1">
      <alignment horizontal="center"/>
    </xf>
    <xf numFmtId="0" fontId="11" fillId="0" borderId="0" xfId="0" applyFont="1" applyAlignment="1">
      <alignment horizontal="center"/>
    </xf>
    <xf numFmtId="0" fontId="4" fillId="0" borderId="0" xfId="0" applyFont="1" applyAlignment="1">
      <alignment horizontal="center"/>
    </xf>
    <xf numFmtId="0" fontId="17" fillId="0" borderId="0" xfId="0" applyFont="1"/>
    <xf numFmtId="0" fontId="10" fillId="0" borderId="0" xfId="0" applyFont="1" applyAlignment="1">
      <alignment horizontal="center"/>
    </xf>
    <xf numFmtId="0" fontId="13" fillId="0" borderId="0" xfId="3" applyAlignment="1">
      <alignment horizontal="center"/>
    </xf>
    <xf numFmtId="0" fontId="13" fillId="0" borderId="0" xfId="3"/>
    <xf numFmtId="3" fontId="13" fillId="0" borderId="0" xfId="3" applyNumberFormat="1" applyAlignment="1">
      <alignment horizontal="center"/>
    </xf>
    <xf numFmtId="3" fontId="6" fillId="2" borderId="2" xfId="0" applyNumberFormat="1" applyFont="1" applyFill="1" applyBorder="1" applyAlignment="1">
      <alignment horizontal="center"/>
    </xf>
    <xf numFmtId="0" fontId="3" fillId="0" borderId="0" xfId="0" applyFont="1"/>
    <xf numFmtId="0" fontId="6" fillId="0" borderId="0" xfId="0" applyFont="1" applyAlignment="1">
      <alignment horizontal="right"/>
    </xf>
    <xf numFmtId="0" fontId="19" fillId="0" borderId="0" xfId="0" applyFont="1" applyAlignment="1">
      <alignment horizontal="center"/>
    </xf>
    <xf numFmtId="0" fontId="19" fillId="0" borderId="0" xfId="0" applyFont="1"/>
    <xf numFmtId="0" fontId="6" fillId="2" borderId="3" xfId="0" applyFont="1" applyFill="1" applyBorder="1" applyAlignment="1">
      <alignment horizontal="center"/>
    </xf>
    <xf numFmtId="3" fontId="6" fillId="2" borderId="10" xfId="0" applyNumberFormat="1" applyFont="1" applyFill="1" applyBorder="1" applyAlignment="1">
      <alignment horizontal="center"/>
    </xf>
    <xf numFmtId="0" fontId="6" fillId="2" borderId="0" xfId="0" applyFont="1" applyFill="1" applyAlignment="1">
      <alignment horizontal="right"/>
    </xf>
    <xf numFmtId="0" fontId="5" fillId="2" borderId="0" xfId="0" applyFont="1" applyFill="1" applyAlignment="1">
      <alignment horizontal="left"/>
    </xf>
    <xf numFmtId="0" fontId="6" fillId="0" borderId="0" xfId="0" applyFont="1" applyAlignment="1">
      <alignment horizontal="left"/>
    </xf>
    <xf numFmtId="3" fontId="6" fillId="0" borderId="0" xfId="0" applyNumberFormat="1" applyFont="1"/>
    <xf numFmtId="9" fontId="6" fillId="2" borderId="6" xfId="0" applyNumberFormat="1" applyFont="1" applyFill="1" applyBorder="1" applyAlignment="1">
      <alignment horizontal="center"/>
    </xf>
    <xf numFmtId="0" fontId="5" fillId="0" borderId="0" xfId="0" applyFont="1" applyAlignment="1">
      <alignment horizontal="right"/>
    </xf>
    <xf numFmtId="3" fontId="0" fillId="0" borderId="0" xfId="0" applyNumberFormat="1" applyAlignment="1">
      <alignment horizontal="center"/>
    </xf>
    <xf numFmtId="0" fontId="22" fillId="0" borderId="0" xfId="0" applyFont="1"/>
    <xf numFmtId="0" fontId="1" fillId="0" borderId="0" xfId="0" applyFont="1" applyAlignment="1">
      <alignment horizontal="center"/>
    </xf>
    <xf numFmtId="3" fontId="24" fillId="0" borderId="0" xfId="0" applyNumberFormat="1" applyFont="1" applyAlignment="1">
      <alignment horizontal="center"/>
    </xf>
    <xf numFmtId="9" fontId="5" fillId="0" borderId="0" xfId="6" applyFont="1" applyFill="1" applyBorder="1" applyAlignment="1">
      <alignment horizontal="center"/>
    </xf>
    <xf numFmtId="0" fontId="24" fillId="0" borderId="0" xfId="0" applyFont="1" applyAlignment="1">
      <alignment horizontal="center"/>
    </xf>
    <xf numFmtId="0" fontId="17" fillId="0" borderId="0" xfId="0" applyFont="1" applyAlignment="1">
      <alignment horizontal="left"/>
    </xf>
    <xf numFmtId="0" fontId="17" fillId="0" borderId="0" xfId="0" applyFont="1" applyAlignment="1">
      <alignment horizontal="center"/>
    </xf>
    <xf numFmtId="0" fontId="18" fillId="0" borderId="0" xfId="0" applyFont="1" applyAlignment="1">
      <alignment horizontal="center"/>
    </xf>
    <xf numFmtId="0" fontId="23" fillId="0" borderId="0" xfId="0" applyFont="1" applyAlignment="1">
      <alignment horizontal="center"/>
    </xf>
    <xf numFmtId="0" fontId="5" fillId="0" borderId="6" xfId="0" applyFont="1" applyBorder="1" applyAlignment="1">
      <alignment horizontal="center"/>
    </xf>
    <xf numFmtId="3" fontId="20" fillId="0" borderId="6" xfId="0" applyNumberFormat="1" applyFont="1" applyBorder="1" applyAlignment="1">
      <alignment horizontal="center"/>
    </xf>
    <xf numFmtId="3" fontId="20" fillId="0" borderId="0" xfId="0" applyNumberFormat="1" applyFont="1" applyAlignment="1">
      <alignment horizontal="center"/>
    </xf>
    <xf numFmtId="0" fontId="28" fillId="0" borderId="0" xfId="0" applyFont="1"/>
    <xf numFmtId="0" fontId="28" fillId="0" borderId="0" xfId="0" applyFont="1" applyAlignment="1">
      <alignment horizontal="center"/>
    </xf>
    <xf numFmtId="0" fontId="29" fillId="0" borderId="0" xfId="0" applyFont="1"/>
    <xf numFmtId="0" fontId="26" fillId="0" borderId="0" xfId="0" applyFont="1" applyAlignment="1">
      <alignment horizontal="center"/>
    </xf>
    <xf numFmtId="0" fontId="27" fillId="0" borderId="0" xfId="0" applyFont="1" applyAlignment="1">
      <alignment horizontal="center"/>
    </xf>
    <xf numFmtId="0" fontId="20" fillId="0" borderId="0" xfId="0" applyFont="1" applyAlignment="1">
      <alignment horizontal="center"/>
    </xf>
    <xf numFmtId="0" fontId="26" fillId="0" borderId="0" xfId="0" applyFont="1"/>
    <xf numFmtId="3" fontId="30" fillId="0" borderId="0" xfId="0" applyNumberFormat="1" applyFont="1" applyAlignment="1">
      <alignment horizontal="center"/>
    </xf>
    <xf numFmtId="0" fontId="20" fillId="0" borderId="0" xfId="0" applyFont="1"/>
    <xf numFmtId="0" fontId="30" fillId="0" borderId="0" xfId="0" applyFont="1" applyAlignment="1">
      <alignment horizontal="center"/>
    </xf>
    <xf numFmtId="0" fontId="4" fillId="3" borderId="0" xfId="0" applyFont="1" applyFill="1"/>
    <xf numFmtId="0" fontId="0" fillId="3" borderId="0" xfId="0" applyFill="1"/>
    <xf numFmtId="0" fontId="5" fillId="3" borderId="0" xfId="0" applyFont="1" applyFill="1"/>
    <xf numFmtId="0" fontId="5" fillId="3" borderId="0" xfId="0" applyFont="1" applyFill="1" applyAlignment="1">
      <alignment horizontal="center"/>
    </xf>
    <xf numFmtId="0" fontId="6" fillId="4" borderId="0" xfId="0" applyFont="1" applyFill="1"/>
    <xf numFmtId="0" fontId="5" fillId="4" borderId="0" xfId="0" applyFont="1" applyFill="1" applyAlignment="1">
      <alignment horizontal="centerContinuous"/>
    </xf>
    <xf numFmtId="0" fontId="32" fillId="0" borderId="0" xfId="0" applyFont="1" applyAlignment="1">
      <alignment vertical="center"/>
    </xf>
    <xf numFmtId="0" fontId="32" fillId="0" borderId="0" xfId="0" applyFont="1" applyAlignment="1">
      <alignment horizontal="right" vertical="center"/>
    </xf>
    <xf numFmtId="3" fontId="20" fillId="0" borderId="0" xfId="0" applyNumberFormat="1" applyFont="1"/>
    <xf numFmtId="0" fontId="35" fillId="0" borderId="0" xfId="0" applyFont="1" applyAlignment="1">
      <alignment horizontal="center"/>
    </xf>
    <xf numFmtId="3" fontId="35" fillId="0" borderId="0" xfId="0" applyNumberFormat="1" applyFont="1" applyAlignment="1">
      <alignment horizontal="center"/>
    </xf>
    <xf numFmtId="1" fontId="35" fillId="0" borderId="0" xfId="0" applyNumberFormat="1" applyFont="1" applyAlignment="1">
      <alignment horizontal="center"/>
    </xf>
    <xf numFmtId="0" fontId="36" fillId="0" borderId="0" xfId="0" applyFont="1" applyAlignment="1">
      <alignment horizontal="center"/>
    </xf>
    <xf numFmtId="0" fontId="25" fillId="0" borderId="0" xfId="0" applyFont="1" applyAlignment="1">
      <alignment horizontal="left"/>
    </xf>
    <xf numFmtId="0" fontId="36" fillId="0" borderId="0" xfId="7" applyFont="1" applyAlignment="1">
      <alignment horizontal="center"/>
    </xf>
    <xf numFmtId="0" fontId="36" fillId="0" borderId="0" xfId="8" applyFont="1" applyAlignment="1">
      <alignment horizontal="center"/>
    </xf>
    <xf numFmtId="3" fontId="35" fillId="0" borderId="6" xfId="0" applyNumberFormat="1" applyFont="1" applyBorder="1" applyAlignment="1">
      <alignment horizontal="center"/>
    </xf>
    <xf numFmtId="0" fontId="36" fillId="0" borderId="0" xfId="0" applyFont="1"/>
    <xf numFmtId="3" fontId="6" fillId="2" borderId="5" xfId="0" applyNumberFormat="1" applyFont="1" applyFill="1" applyBorder="1" applyAlignment="1">
      <alignment horizontal="center"/>
    </xf>
    <xf numFmtId="3" fontId="6" fillId="2" borderId="4" xfId="0" applyNumberFormat="1" applyFont="1" applyFill="1" applyBorder="1" applyAlignment="1">
      <alignment horizontal="center"/>
    </xf>
    <xf numFmtId="3" fontId="6" fillId="2" borderId="9" xfId="0" applyNumberFormat="1" applyFont="1" applyFill="1" applyBorder="1" applyAlignment="1">
      <alignment horizontal="center"/>
    </xf>
    <xf numFmtId="3" fontId="5" fillId="2" borderId="10" xfId="0" applyNumberFormat="1" applyFont="1" applyFill="1" applyBorder="1" applyAlignment="1">
      <alignment horizontal="center"/>
    </xf>
    <xf numFmtId="3" fontId="6" fillId="2" borderId="8" xfId="0" applyNumberFormat="1" applyFont="1" applyFill="1" applyBorder="1" applyAlignment="1">
      <alignment horizontal="center"/>
    </xf>
    <xf numFmtId="3" fontId="5" fillId="2" borderId="4" xfId="0" applyNumberFormat="1" applyFont="1" applyFill="1" applyBorder="1" applyAlignment="1">
      <alignment horizontal="center"/>
    </xf>
    <xf numFmtId="3" fontId="6" fillId="2" borderId="13" xfId="0" applyNumberFormat="1" applyFont="1" applyFill="1" applyBorder="1" applyAlignment="1">
      <alignment horizontal="center"/>
    </xf>
    <xf numFmtId="3" fontId="6" fillId="2" borderId="14" xfId="0" applyNumberFormat="1" applyFont="1" applyFill="1" applyBorder="1" applyAlignment="1">
      <alignment horizontal="center"/>
    </xf>
    <xf numFmtId="3" fontId="6" fillId="2" borderId="0" xfId="0" applyNumberFormat="1" applyFont="1" applyFill="1" applyAlignment="1">
      <alignment horizontal="center"/>
    </xf>
    <xf numFmtId="3" fontId="5" fillId="2" borderId="6" xfId="0" applyNumberFormat="1" applyFont="1" applyFill="1" applyBorder="1" applyAlignment="1">
      <alignment horizontal="center"/>
    </xf>
    <xf numFmtId="9" fontId="6" fillId="2" borderId="6" xfId="1" applyFont="1" applyFill="1" applyBorder="1" applyAlignment="1">
      <alignment horizontal="center"/>
    </xf>
    <xf numFmtId="3" fontId="6" fillId="2" borderId="11" xfId="0" applyNumberFormat="1" applyFont="1" applyFill="1" applyBorder="1" applyAlignment="1">
      <alignment horizontal="center"/>
    </xf>
    <xf numFmtId="3" fontId="6" fillId="2" borderId="12" xfId="0" applyNumberFormat="1" applyFont="1" applyFill="1" applyBorder="1" applyAlignment="1">
      <alignment horizontal="center"/>
    </xf>
    <xf numFmtId="9" fontId="6" fillId="2" borderId="12" xfId="1" applyFont="1" applyFill="1" applyBorder="1" applyAlignment="1">
      <alignment horizontal="center"/>
    </xf>
    <xf numFmtId="0" fontId="34" fillId="0" borderId="0" xfId="0" applyFont="1" applyAlignment="1">
      <alignment wrapText="1"/>
    </xf>
    <xf numFmtId="0" fontId="40" fillId="0" borderId="0" xfId="0" applyFont="1"/>
    <xf numFmtId="0" fontId="41" fillId="0" borderId="0" xfId="0" applyFont="1"/>
    <xf numFmtId="0" fontId="42" fillId="0" borderId="0" xfId="0" applyFont="1"/>
    <xf numFmtId="0" fontId="43" fillId="0" borderId="0" xfId="0" applyFont="1"/>
    <xf numFmtId="0" fontId="44" fillId="0" borderId="0" xfId="0" applyFont="1" applyAlignment="1">
      <alignment horizontal="center"/>
    </xf>
    <xf numFmtId="0" fontId="40" fillId="0" borderId="0" xfId="0" applyFont="1" applyAlignment="1">
      <alignment horizontal="center"/>
    </xf>
    <xf numFmtId="3" fontId="42" fillId="2" borderId="1" xfId="0" applyNumberFormat="1" applyFont="1" applyFill="1" applyBorder="1" applyAlignment="1">
      <alignment horizontal="center"/>
    </xf>
    <xf numFmtId="0" fontId="42" fillId="0" borderId="0" xfId="0" applyFont="1" applyAlignment="1">
      <alignment horizontal="center"/>
    </xf>
    <xf numFmtId="3" fontId="42" fillId="2" borderId="3" xfId="0" applyNumberFormat="1" applyFont="1" applyFill="1" applyBorder="1" applyAlignment="1">
      <alignment horizontal="center"/>
    </xf>
    <xf numFmtId="0" fontId="46" fillId="0" borderId="6" xfId="0" applyFont="1" applyBorder="1" applyAlignment="1">
      <alignment horizontal="center"/>
    </xf>
    <xf numFmtId="0" fontId="46" fillId="6" borderId="6" xfId="0" applyFont="1" applyFill="1" applyBorder="1"/>
    <xf numFmtId="0" fontId="0" fillId="0" borderId="0" xfId="0" applyAlignment="1">
      <alignment vertical="center"/>
    </xf>
    <xf numFmtId="0" fontId="6" fillId="0" borderId="6" xfId="0" applyFont="1" applyBorder="1"/>
    <xf numFmtId="0" fontId="4" fillId="0" borderId="6" xfId="0" applyFont="1" applyBorder="1" applyAlignment="1">
      <alignment horizontal="center"/>
    </xf>
    <xf numFmtId="0" fontId="6" fillId="0" borderId="6" xfId="0" applyFont="1" applyBorder="1" applyAlignment="1">
      <alignment horizontal="right"/>
    </xf>
    <xf numFmtId="3" fontId="47" fillId="2" borderId="6" xfId="0" applyNumberFormat="1" applyFont="1" applyFill="1" applyBorder="1" applyAlignment="1">
      <alignment horizontal="center"/>
    </xf>
    <xf numFmtId="0" fontId="47" fillId="0" borderId="0" xfId="0" applyFont="1"/>
    <xf numFmtId="0" fontId="6" fillId="0" borderId="6" xfId="0" applyFont="1" applyBorder="1" applyAlignment="1">
      <alignment horizontal="center"/>
    </xf>
    <xf numFmtId="0" fontId="36" fillId="0" borderId="6" xfId="0" applyFont="1" applyBorder="1"/>
    <xf numFmtId="0" fontId="36" fillId="0" borderId="6" xfId="0" applyFont="1" applyBorder="1" applyAlignment="1">
      <alignment horizontal="center"/>
    </xf>
    <xf numFmtId="3" fontId="35" fillId="2" borderId="6" xfId="0" applyNumberFormat="1" applyFont="1" applyFill="1" applyBorder="1" applyAlignment="1">
      <alignment horizontal="center"/>
    </xf>
    <xf numFmtId="9" fontId="37" fillId="2" borderId="6" xfId="6" applyFont="1" applyFill="1" applyBorder="1" applyAlignment="1">
      <alignment horizontal="center"/>
    </xf>
    <xf numFmtId="0" fontId="39" fillId="0" borderId="6" xfId="0" applyFont="1" applyBorder="1" applyAlignment="1">
      <alignment horizontal="center"/>
    </xf>
    <xf numFmtId="0" fontId="39" fillId="0" borderId="6" xfId="0" applyFont="1" applyBorder="1"/>
    <xf numFmtId="0" fontId="39" fillId="0" borderId="0" xfId="0" applyFont="1"/>
    <xf numFmtId="0" fontId="48" fillId="0" borderId="0" xfId="0" applyFont="1"/>
    <xf numFmtId="0" fontId="49" fillId="0" borderId="0" xfId="0" applyFont="1"/>
    <xf numFmtId="0" fontId="50" fillId="0" borderId="0" xfId="0" applyFont="1"/>
    <xf numFmtId="0" fontId="50" fillId="0" borderId="0" xfId="0" applyFont="1" applyAlignment="1">
      <alignment horizontal="left" indent="1"/>
    </xf>
    <xf numFmtId="0" fontId="51" fillId="0" borderId="0" xfId="0" applyFont="1"/>
    <xf numFmtId="0" fontId="52" fillId="0" borderId="0" xfId="0" applyFont="1"/>
    <xf numFmtId="0" fontId="0" fillId="0" borderId="0" xfId="0" applyAlignment="1">
      <alignment horizontal="right"/>
    </xf>
    <xf numFmtId="3" fontId="6" fillId="2" borderId="1" xfId="0" applyNumberFormat="1" applyFont="1" applyFill="1" applyBorder="1" applyAlignment="1">
      <alignment horizontal="right"/>
    </xf>
    <xf numFmtId="3" fontId="6" fillId="2" borderId="3" xfId="0" applyNumberFormat="1" applyFont="1" applyFill="1" applyBorder="1" applyAlignment="1">
      <alignment horizontal="right"/>
    </xf>
    <xf numFmtId="3" fontId="6" fillId="2" borderId="6" xfId="0" applyNumberFormat="1" applyFont="1" applyFill="1" applyBorder="1" applyAlignment="1">
      <alignment horizontal="right"/>
    </xf>
    <xf numFmtId="0" fontId="36" fillId="0" borderId="0" xfId="0" applyFont="1" applyAlignment="1">
      <alignment horizontal="right"/>
    </xf>
    <xf numFmtId="3" fontId="35" fillId="0" borderId="0" xfId="0" applyNumberFormat="1" applyFont="1" applyAlignment="1">
      <alignment horizontal="right"/>
    </xf>
    <xf numFmtId="0" fontId="29" fillId="3" borderId="0" xfId="0" applyFont="1" applyFill="1"/>
    <xf numFmtId="0" fontId="29" fillId="0" borderId="0" xfId="0" applyFont="1" applyAlignment="1">
      <alignment horizontal="center"/>
    </xf>
    <xf numFmtId="0" fontId="29" fillId="2" borderId="1" xfId="0" applyFont="1" applyFill="1" applyBorder="1" applyAlignment="1">
      <alignment horizontal="center"/>
    </xf>
    <xf numFmtId="0" fontId="53" fillId="0" borderId="15" xfId="0" applyFont="1" applyBorder="1" applyAlignment="1">
      <alignment horizontal="center" vertical="center" wrapText="1"/>
    </xf>
    <xf numFmtId="0" fontId="53" fillId="0" borderId="16" xfId="0" applyFont="1" applyBorder="1" applyAlignment="1">
      <alignment horizontal="center" vertical="center" wrapText="1"/>
    </xf>
    <xf numFmtId="3" fontId="28" fillId="2" borderId="2" xfId="0" applyNumberFormat="1" applyFont="1" applyFill="1" applyBorder="1" applyAlignment="1">
      <alignment horizontal="center"/>
    </xf>
    <xf numFmtId="1" fontId="28" fillId="0" borderId="0" xfId="0" applyNumberFormat="1" applyFont="1" applyAlignment="1">
      <alignment horizontal="center"/>
    </xf>
    <xf numFmtId="0" fontId="53" fillId="0" borderId="17" xfId="0" applyFont="1" applyBorder="1" applyAlignment="1">
      <alignment horizontal="center" vertical="center" wrapText="1"/>
    </xf>
    <xf numFmtId="0" fontId="53" fillId="0" borderId="18" xfId="0" applyFont="1" applyBorder="1" applyAlignment="1">
      <alignment horizontal="center" vertical="center" wrapText="1"/>
    </xf>
    <xf numFmtId="3" fontId="28" fillId="2" borderId="3" xfId="0" applyNumberFormat="1" applyFont="1" applyFill="1" applyBorder="1" applyAlignment="1">
      <alignment horizontal="center"/>
    </xf>
    <xf numFmtId="3" fontId="28" fillId="2" borderId="10" xfId="0" applyNumberFormat="1" applyFont="1" applyFill="1" applyBorder="1" applyAlignment="1">
      <alignment horizontal="center"/>
    </xf>
    <xf numFmtId="0" fontId="29" fillId="0" borderId="0" xfId="0" applyFont="1" applyAlignment="1">
      <alignment vertical="center"/>
    </xf>
    <xf numFmtId="0" fontId="54" fillId="0" borderId="0" xfId="0" applyFont="1" applyAlignment="1">
      <alignment vertical="center"/>
    </xf>
    <xf numFmtId="0" fontId="55" fillId="0" borderId="0" xfId="0" applyFont="1" applyAlignment="1">
      <alignment horizontal="center" vertical="center"/>
    </xf>
    <xf numFmtId="0" fontId="56" fillId="0" borderId="0" xfId="0" applyFont="1" applyAlignment="1">
      <alignment horizontal="center" vertical="center"/>
    </xf>
    <xf numFmtId="0" fontId="29" fillId="0" borderId="0" xfId="0" applyFont="1" applyAlignment="1">
      <alignment horizontal="center" vertical="center"/>
    </xf>
    <xf numFmtId="1" fontId="28" fillId="0" borderId="0" xfId="9" applyNumberFormat="1" applyFont="1" applyAlignment="1">
      <alignment horizontal="center"/>
    </xf>
    <xf numFmtId="0" fontId="57" fillId="0" borderId="0" xfId="0" applyFont="1"/>
    <xf numFmtId="0" fontId="57" fillId="0" borderId="0" xfId="0" applyFont="1" applyAlignment="1">
      <alignment horizontal="center"/>
    </xf>
    <xf numFmtId="1" fontId="57" fillId="0" borderId="0" xfId="0" applyNumberFormat="1" applyFont="1" applyAlignment="1">
      <alignment horizontal="center"/>
    </xf>
    <xf numFmtId="2" fontId="6" fillId="0" borderId="0" xfId="0" applyNumberFormat="1" applyFont="1" applyAlignment="1">
      <alignment horizontal="center"/>
    </xf>
    <xf numFmtId="3" fontId="47" fillId="2" borderId="6" xfId="0" applyNumberFormat="1" applyFont="1" applyFill="1" applyBorder="1" applyAlignment="1">
      <alignment horizontal="center" vertical="center"/>
    </xf>
    <xf numFmtId="0" fontId="36" fillId="6" borderId="6" xfId="0" applyFont="1" applyFill="1" applyBorder="1" applyAlignment="1">
      <alignment horizontal="center"/>
    </xf>
    <xf numFmtId="0" fontId="5" fillId="7" borderId="6" xfId="0" applyFont="1" applyFill="1" applyBorder="1" applyAlignment="1">
      <alignment horizontal="center"/>
    </xf>
    <xf numFmtId="0" fontId="35" fillId="0" borderId="6" xfId="0" applyFont="1" applyBorder="1" applyAlignment="1">
      <alignment horizontal="center"/>
    </xf>
    <xf numFmtId="0" fontId="38" fillId="0" borderId="6" xfId="10" applyFont="1" applyBorder="1" applyAlignment="1">
      <alignment horizontal="center"/>
    </xf>
    <xf numFmtId="0" fontId="0" fillId="0" borderId="6" xfId="0" applyBorder="1"/>
    <xf numFmtId="0" fontId="36" fillId="0" borderId="6" xfId="0" applyFont="1" applyBorder="1" applyAlignment="1">
      <alignment horizontal="center" vertical="center"/>
    </xf>
    <xf numFmtId="0" fontId="5" fillId="0" borderId="6" xfId="0" applyFont="1" applyBorder="1" applyAlignment="1">
      <alignment horizontal="left"/>
    </xf>
    <xf numFmtId="0" fontId="6" fillId="0" borderId="1" xfId="0" applyFont="1" applyBorder="1" applyAlignment="1">
      <alignment horizontal="center" shrinkToFit="1"/>
    </xf>
    <xf numFmtId="0" fontId="12" fillId="0" borderId="12" xfId="0" applyFont="1" applyBorder="1" applyAlignment="1">
      <alignment horizontal="center" shrinkToFit="1"/>
    </xf>
    <xf numFmtId="0" fontId="12" fillId="0" borderId="1" xfId="0" applyFont="1" applyBorder="1" applyAlignment="1">
      <alignment horizontal="center" shrinkToFit="1"/>
    </xf>
    <xf numFmtId="0" fontId="59" fillId="0" borderId="1" xfId="0" applyFont="1" applyBorder="1" applyAlignment="1">
      <alignment horizontal="center" shrinkToFit="1"/>
    </xf>
    <xf numFmtId="0" fontId="12" fillId="0" borderId="12" xfId="0" applyFont="1" applyBorder="1" applyAlignment="1">
      <alignment horizontal="left" shrinkToFit="1"/>
    </xf>
    <xf numFmtId="0" fontId="6" fillId="0" borderId="1" xfId="0" applyFont="1" applyBorder="1"/>
    <xf numFmtId="0" fontId="4" fillId="0" borderId="12" xfId="0" applyFont="1" applyBorder="1" applyAlignment="1">
      <alignment horizontal="center"/>
    </xf>
    <xf numFmtId="0" fontId="5" fillId="3" borderId="1" xfId="0" applyFont="1" applyFill="1" applyBorder="1" applyAlignment="1">
      <alignment horizontal="center"/>
    </xf>
    <xf numFmtId="0" fontId="5" fillId="3" borderId="12" xfId="0" applyFont="1" applyFill="1" applyBorder="1" applyAlignment="1">
      <alignment horizontal="center"/>
    </xf>
    <xf numFmtId="0" fontId="2" fillId="0" borderId="0" xfId="0" applyFont="1" applyAlignment="1">
      <alignment horizontal="center" vertical="center"/>
    </xf>
    <xf numFmtId="0" fontId="3" fillId="0" borderId="0" xfId="0" applyFont="1" applyAlignment="1">
      <alignment horizontal="center"/>
    </xf>
    <xf numFmtId="3" fontId="5" fillId="0" borderId="0" xfId="0" applyNumberFormat="1" applyFont="1" applyAlignment="1">
      <alignment horizontal="center"/>
    </xf>
    <xf numFmtId="3" fontId="6" fillId="0" borderId="0" xfId="0" applyNumberFormat="1" applyFont="1" applyAlignment="1">
      <alignment horizontal="right"/>
    </xf>
    <xf numFmtId="0" fontId="39" fillId="0" borderId="19" xfId="0" applyFont="1" applyBorder="1"/>
    <xf numFmtId="0" fontId="39" fillId="0" borderId="19" xfId="0" applyFont="1" applyBorder="1" applyAlignment="1">
      <alignment horizontal="center" vertical="center"/>
    </xf>
    <xf numFmtId="3" fontId="1" fillId="6" borderId="0" xfId="0" applyNumberFormat="1" applyFont="1" applyFill="1" applyAlignment="1">
      <alignment horizontal="center"/>
    </xf>
    <xf numFmtId="3" fontId="37" fillId="6" borderId="6" xfId="0" applyNumberFormat="1" applyFont="1" applyFill="1" applyBorder="1" applyAlignment="1">
      <alignment horizontal="center"/>
    </xf>
    <xf numFmtId="3" fontId="35" fillId="6" borderId="6" xfId="0" applyNumberFormat="1" applyFont="1" applyFill="1" applyBorder="1" applyAlignment="1">
      <alignment horizontal="center"/>
    </xf>
    <xf numFmtId="3" fontId="36" fillId="0" borderId="0" xfId="0" applyNumberFormat="1" applyFont="1" applyAlignment="1">
      <alignment horizontal="center" vertical="center"/>
    </xf>
    <xf numFmtId="0" fontId="0" fillId="0" borderId="9" xfId="0" applyBorder="1"/>
    <xf numFmtId="0" fontId="35" fillId="0" borderId="9" xfId="0" applyFont="1" applyBorder="1" applyAlignment="1">
      <alignment horizontal="center"/>
    </xf>
    <xf numFmtId="0" fontId="0" fillId="0" borderId="19" xfId="0" applyBorder="1"/>
    <xf numFmtId="0" fontId="5" fillId="0" borderId="19" xfId="0" applyFont="1" applyBorder="1" applyAlignment="1">
      <alignment horizontal="left"/>
    </xf>
    <xf numFmtId="0" fontId="5" fillId="0" borderId="5" xfId="0" applyFont="1" applyBorder="1" applyAlignment="1">
      <alignment horizontal="center"/>
    </xf>
    <xf numFmtId="0" fontId="5" fillId="0" borderId="10" xfId="0" applyFont="1" applyBorder="1" applyAlignment="1">
      <alignment horizontal="center"/>
    </xf>
    <xf numFmtId="0" fontId="35" fillId="0" borderId="9" xfId="0" quotePrefix="1" applyFont="1" applyBorder="1" applyAlignment="1">
      <alignment horizontal="center"/>
    </xf>
    <xf numFmtId="9" fontId="35" fillId="0" borderId="9" xfId="0" applyNumberFormat="1" applyFont="1" applyBorder="1" applyAlignment="1">
      <alignment horizontal="center"/>
    </xf>
    <xf numFmtId="0" fontId="35" fillId="0" borderId="2" xfId="0" applyFont="1" applyBorder="1" applyAlignment="1">
      <alignment horizontal="center"/>
    </xf>
    <xf numFmtId="0" fontId="35" fillId="0" borderId="2" xfId="0" quotePrefix="1" applyFont="1" applyBorder="1" applyAlignment="1">
      <alignment horizontal="center"/>
    </xf>
    <xf numFmtId="9" fontId="35" fillId="0" borderId="2" xfId="0" applyNumberFormat="1" applyFont="1" applyBorder="1" applyAlignment="1">
      <alignment horizontal="center"/>
    </xf>
    <xf numFmtId="3" fontId="36" fillId="0" borderId="6" xfId="0" applyNumberFormat="1" applyFont="1" applyBorder="1"/>
    <xf numFmtId="0" fontId="39" fillId="6" borderId="0" xfId="0" applyFont="1" applyFill="1"/>
    <xf numFmtId="3" fontId="39" fillId="6" borderId="0" xfId="0" applyNumberFormat="1" applyFont="1" applyFill="1" applyAlignment="1">
      <alignment horizontal="center"/>
    </xf>
    <xf numFmtId="3" fontId="0" fillId="6" borderId="0" xfId="0" applyNumberFormat="1" applyFill="1" applyAlignment="1">
      <alignment horizontal="center" vertical="center"/>
    </xf>
    <xf numFmtId="4" fontId="35" fillId="0" borderId="6" xfId="0" applyNumberFormat="1" applyFont="1" applyBorder="1" applyAlignment="1">
      <alignment horizontal="center"/>
    </xf>
    <xf numFmtId="1" fontId="35" fillId="0" borderId="6" xfId="0" applyNumberFormat="1" applyFont="1" applyBorder="1" applyAlignment="1">
      <alignment horizontal="center"/>
    </xf>
    <xf numFmtId="3" fontId="36" fillId="0" borderId="0" xfId="0" applyNumberFormat="1" applyFont="1" applyAlignment="1">
      <alignment horizontal="center"/>
    </xf>
    <xf numFmtId="0" fontId="6" fillId="0" borderId="6" xfId="0" quotePrefix="1" applyFont="1" applyBorder="1" applyAlignment="1">
      <alignment horizontal="center" vertical="center"/>
    </xf>
    <xf numFmtId="0" fontId="6" fillId="0" borderId="6" xfId="0" applyFont="1" applyBorder="1" applyAlignment="1">
      <alignment vertical="center"/>
    </xf>
    <xf numFmtId="3" fontId="35" fillId="0" borderId="6" xfId="0" applyNumberFormat="1" applyFont="1" applyBorder="1" applyAlignment="1">
      <alignment horizontal="center" vertical="center"/>
    </xf>
    <xf numFmtId="3" fontId="0" fillId="6" borderId="6" xfId="0" applyNumberFormat="1" applyFill="1" applyBorder="1" applyAlignment="1">
      <alignment horizontal="center" vertical="center"/>
    </xf>
    <xf numFmtId="0" fontId="36" fillId="0" borderId="6" xfId="2" applyFont="1" applyBorder="1" applyAlignment="1">
      <alignment horizontal="center" vertical="center"/>
    </xf>
    <xf numFmtId="0" fontId="6" fillId="0" borderId="6" xfId="0" applyFont="1" applyBorder="1" applyAlignment="1">
      <alignment horizontal="center" vertical="center"/>
    </xf>
    <xf numFmtId="0" fontId="36" fillId="0" borderId="6" xfId="4" applyFont="1" applyBorder="1" applyAlignment="1">
      <alignment horizontal="center" vertical="center"/>
    </xf>
    <xf numFmtId="0" fontId="0" fillId="6" borderId="6" xfId="3" applyFont="1" applyFill="1" applyBorder="1" applyAlignment="1">
      <alignment horizontal="center" vertical="center"/>
    </xf>
    <xf numFmtId="0" fontId="0" fillId="6" borderId="6" xfId="0" applyFill="1" applyBorder="1" applyAlignment="1">
      <alignment horizontal="center" vertical="center"/>
    </xf>
    <xf numFmtId="0" fontId="6" fillId="0" borderId="0" xfId="0" applyFont="1" applyAlignment="1">
      <alignment vertical="center"/>
    </xf>
    <xf numFmtId="0" fontId="5" fillId="0" borderId="0" xfId="0" applyFont="1" applyAlignment="1">
      <alignment horizontal="right" vertical="center"/>
    </xf>
    <xf numFmtId="3" fontId="37" fillId="6" borderId="12" xfId="0" applyNumberFormat="1" applyFont="1" applyFill="1" applyBorder="1" applyAlignment="1">
      <alignment horizontal="center" vertical="center"/>
    </xf>
    <xf numFmtId="0" fontId="5" fillId="7" borderId="10" xfId="0" applyFont="1" applyFill="1" applyBorder="1" applyAlignment="1">
      <alignment horizontal="center"/>
    </xf>
    <xf numFmtId="3" fontId="62" fillId="0" borderId="0" xfId="0" applyNumberFormat="1" applyFont="1" applyAlignment="1">
      <alignment horizontal="center"/>
    </xf>
    <xf numFmtId="0" fontId="61" fillId="0" borderId="0" xfId="8" applyFont="1" applyAlignment="1">
      <alignment horizontal="center"/>
    </xf>
    <xf numFmtId="3" fontId="63" fillId="0" borderId="0" xfId="0" applyNumberFormat="1" applyFont="1" applyAlignment="1">
      <alignment horizontal="center"/>
    </xf>
    <xf numFmtId="1" fontId="62" fillId="0" borderId="0" xfId="0" applyNumberFormat="1" applyFont="1" applyAlignment="1">
      <alignment horizontal="center"/>
    </xf>
    <xf numFmtId="3" fontId="8" fillId="0" borderId="0" xfId="0" applyNumberFormat="1" applyFont="1" applyAlignment="1">
      <alignment horizontal="center"/>
    </xf>
    <xf numFmtId="0" fontId="62" fillId="0" borderId="6" xfId="0" applyFont="1" applyBorder="1" applyAlignment="1">
      <alignment horizontal="center"/>
    </xf>
    <xf numFmtId="1" fontId="62" fillId="0" borderId="6" xfId="0" applyNumberFormat="1" applyFont="1" applyBorder="1" applyAlignment="1">
      <alignment horizontal="center"/>
    </xf>
    <xf numFmtId="3" fontId="64" fillId="0" borderId="0" xfId="0" applyNumberFormat="1" applyFont="1" applyAlignment="1">
      <alignment horizontal="center" vertical="center"/>
    </xf>
    <xf numFmtId="3" fontId="6" fillId="0" borderId="6" xfId="0" applyNumberFormat="1" applyFont="1" applyBorder="1" applyAlignment="1">
      <alignment horizontal="center" vertical="center"/>
    </xf>
    <xf numFmtId="3" fontId="5" fillId="6" borderId="12" xfId="0" applyNumberFormat="1" applyFont="1" applyFill="1" applyBorder="1" applyAlignment="1">
      <alignment horizontal="center" vertical="center"/>
    </xf>
    <xf numFmtId="0" fontId="53" fillId="0" borderId="0" xfId="0" applyFont="1" applyAlignment="1">
      <alignment horizontal="center" vertical="center" wrapText="1"/>
    </xf>
    <xf numFmtId="3" fontId="28" fillId="2" borderId="9" xfId="0" applyNumberFormat="1" applyFont="1" applyFill="1" applyBorder="1" applyAlignment="1">
      <alignment horizontal="center"/>
    </xf>
    <xf numFmtId="3" fontId="6" fillId="0" borderId="6" xfId="0" applyNumberFormat="1" applyFont="1" applyBorder="1" applyAlignment="1">
      <alignment horizontal="center"/>
    </xf>
    <xf numFmtId="0" fontId="64" fillId="0" borderId="0" xfId="7" applyFont="1" applyAlignment="1">
      <alignment horizontal="center"/>
    </xf>
    <xf numFmtId="0" fontId="64" fillId="0" borderId="0" xfId="8" applyFont="1" applyAlignment="1">
      <alignment horizontal="center"/>
    </xf>
    <xf numFmtId="3" fontId="64" fillId="0" borderId="0" xfId="0" applyNumberFormat="1" applyFont="1" applyAlignment="1">
      <alignment horizontal="center"/>
    </xf>
    <xf numFmtId="3" fontId="64" fillId="0" borderId="6" xfId="0" applyNumberFormat="1" applyFont="1" applyBorder="1"/>
    <xf numFmtId="0" fontId="64" fillId="0" borderId="6" xfId="0" applyFont="1" applyBorder="1"/>
    <xf numFmtId="9" fontId="5" fillId="2" borderId="6" xfId="6" applyFont="1" applyFill="1" applyBorder="1" applyAlignment="1">
      <alignment horizontal="center"/>
    </xf>
    <xf numFmtId="0" fontId="64" fillId="0" borderId="6" xfId="0" applyFont="1" applyBorder="1" applyAlignment="1">
      <alignment horizontal="center"/>
    </xf>
    <xf numFmtId="0" fontId="64" fillId="0" borderId="0" xfId="0" applyFont="1"/>
    <xf numFmtId="0" fontId="64" fillId="6" borderId="6" xfId="0" applyFont="1" applyFill="1" applyBorder="1" applyAlignment="1">
      <alignment horizontal="center"/>
    </xf>
    <xf numFmtId="0" fontId="67" fillId="0" borderId="0" xfId="0" applyFont="1"/>
    <xf numFmtId="3" fontId="69" fillId="0" borderId="0" xfId="0" applyNumberFormat="1" applyFont="1" applyAlignment="1">
      <alignment horizontal="center"/>
    </xf>
    <xf numFmtId="0" fontId="70" fillId="0" borderId="0" xfId="0" applyFont="1" applyAlignment="1">
      <alignment horizontal="center"/>
    </xf>
    <xf numFmtId="3" fontId="69" fillId="2" borderId="3" xfId="0" applyNumberFormat="1" applyFont="1" applyFill="1" applyBorder="1" applyAlignment="1">
      <alignment horizontal="center"/>
    </xf>
    <xf numFmtId="3" fontId="69" fillId="2" borderId="6" xfId="0" applyNumberFormat="1" applyFont="1" applyFill="1" applyBorder="1" applyAlignment="1">
      <alignment horizontal="center"/>
    </xf>
    <xf numFmtId="0" fontId="12" fillId="0" borderId="0" xfId="0" applyFont="1"/>
    <xf numFmtId="1" fontId="35" fillId="0" borderId="0" xfId="0" quotePrefix="1" applyNumberFormat="1" applyFont="1" applyAlignment="1">
      <alignment horizontal="center"/>
    </xf>
    <xf numFmtId="165" fontId="35" fillId="0" borderId="0" xfId="0" applyNumberFormat="1" applyFont="1" applyAlignment="1">
      <alignment horizontal="center"/>
    </xf>
    <xf numFmtId="0" fontId="71" fillId="0" borderId="0" xfId="0" applyFont="1" applyAlignment="1">
      <alignment horizontal="right"/>
    </xf>
    <xf numFmtId="3" fontId="71" fillId="6" borderId="6" xfId="0" applyNumberFormat="1" applyFont="1" applyFill="1" applyBorder="1" applyAlignment="1">
      <alignment horizontal="center"/>
    </xf>
    <xf numFmtId="3" fontId="71" fillId="6" borderId="0" xfId="0" applyNumberFormat="1" applyFont="1" applyFill="1" applyAlignment="1">
      <alignment horizontal="center"/>
    </xf>
    <xf numFmtId="3" fontId="72" fillId="6" borderId="6" xfId="0" applyNumberFormat="1" applyFont="1" applyFill="1" applyBorder="1" applyAlignment="1">
      <alignment horizontal="center" vertical="center"/>
    </xf>
    <xf numFmtId="3" fontId="65" fillId="6" borderId="6" xfId="0" applyNumberFormat="1" applyFont="1" applyFill="1" applyBorder="1" applyAlignment="1">
      <alignment horizontal="center" vertical="center"/>
    </xf>
    <xf numFmtId="0" fontId="73" fillId="0" borderId="6" xfId="2" applyFont="1" applyBorder="1" applyAlignment="1">
      <alignment horizontal="center" vertical="center"/>
    </xf>
    <xf numFmtId="0" fontId="73" fillId="0" borderId="6" xfId="0" applyFont="1" applyBorder="1" applyAlignment="1">
      <alignment horizontal="center" vertical="center"/>
    </xf>
    <xf numFmtId="0" fontId="73" fillId="0" borderId="6" xfId="4" applyFont="1" applyBorder="1" applyAlignment="1">
      <alignment horizontal="center" vertical="center"/>
    </xf>
    <xf numFmtId="0" fontId="65" fillId="6" borderId="6" xfId="3" applyFont="1" applyFill="1" applyBorder="1" applyAlignment="1">
      <alignment horizontal="center" vertical="center"/>
    </xf>
    <xf numFmtId="0" fontId="65" fillId="6" borderId="6" xfId="0" applyFont="1" applyFill="1" applyBorder="1" applyAlignment="1">
      <alignment horizontal="center" vertical="center"/>
    </xf>
    <xf numFmtId="3" fontId="65" fillId="0" borderId="0" xfId="0" applyNumberFormat="1" applyFont="1" applyAlignment="1">
      <alignment horizontal="center"/>
    </xf>
    <xf numFmtId="0" fontId="74" fillId="0" borderId="0" xfId="0" applyFont="1" applyAlignment="1">
      <alignment horizontal="center"/>
    </xf>
    <xf numFmtId="0" fontId="76" fillId="0" borderId="0" xfId="0" applyFont="1" applyAlignment="1">
      <alignment horizontal="left"/>
    </xf>
    <xf numFmtId="0" fontId="49" fillId="6" borderId="6" xfId="0" applyFont="1" applyFill="1" applyBorder="1"/>
    <xf numFmtId="0" fontId="11" fillId="0" borderId="0" xfId="0" applyFont="1"/>
    <xf numFmtId="0" fontId="28" fillId="4" borderId="0" xfId="0" applyFont="1" applyFill="1"/>
    <xf numFmtId="0" fontId="29" fillId="4" borderId="0" xfId="0" applyFont="1" applyFill="1" applyAlignment="1">
      <alignment horizontal="centerContinuous"/>
    </xf>
    <xf numFmtId="0" fontId="28" fillId="0" borderId="1" xfId="0" applyFont="1" applyBorder="1" applyAlignment="1">
      <alignment horizontal="center" shrinkToFit="1"/>
    </xf>
    <xf numFmtId="0" fontId="77" fillId="0" borderId="1" xfId="0" applyFont="1" applyBorder="1" applyAlignment="1">
      <alignment horizontal="center" shrinkToFit="1"/>
    </xf>
    <xf numFmtId="0" fontId="78" fillId="0" borderId="1" xfId="0" applyFont="1" applyBorder="1" applyAlignment="1">
      <alignment horizontal="center" shrinkToFit="1"/>
    </xf>
    <xf numFmtId="0" fontId="28" fillId="0" borderId="1" xfId="0" applyFont="1" applyBorder="1"/>
    <xf numFmtId="0" fontId="77" fillId="0" borderId="12" xfId="0" applyFont="1" applyBorder="1" applyAlignment="1">
      <alignment horizontal="center" shrinkToFit="1"/>
    </xf>
    <xf numFmtId="0" fontId="77" fillId="0" borderId="12" xfId="0" applyFont="1" applyBorder="1" applyAlignment="1">
      <alignment horizontal="left" shrinkToFit="1"/>
    </xf>
    <xf numFmtId="0" fontId="56" fillId="0" borderId="12" xfId="0" applyFont="1" applyBorder="1" applyAlignment="1">
      <alignment horizontal="center"/>
    </xf>
    <xf numFmtId="0" fontId="79" fillId="0" borderId="0" xfId="0" applyFont="1" applyAlignment="1">
      <alignment horizontal="right"/>
    </xf>
    <xf numFmtId="0" fontId="28" fillId="0" borderId="6" xfId="0" applyFont="1" applyBorder="1"/>
    <xf numFmtId="0" fontId="80" fillId="0" borderId="6" xfId="0" applyFont="1" applyBorder="1" applyAlignment="1">
      <alignment horizontal="center"/>
    </xf>
    <xf numFmtId="0" fontId="81" fillId="0" borderId="6" xfId="10" applyFont="1" applyBorder="1" applyAlignment="1">
      <alignment horizontal="center"/>
    </xf>
    <xf numFmtId="0" fontId="82" fillId="0" borderId="6" xfId="0" applyFont="1" applyBorder="1" applyAlignment="1">
      <alignment horizontal="center"/>
    </xf>
    <xf numFmtId="3" fontId="55" fillId="2" borderId="6" xfId="0" applyNumberFormat="1" applyFont="1" applyFill="1" applyBorder="1" applyAlignment="1">
      <alignment horizontal="center"/>
    </xf>
    <xf numFmtId="0" fontId="80" fillId="0" borderId="0" xfId="0" applyFont="1" applyAlignment="1">
      <alignment horizontal="center"/>
    </xf>
    <xf numFmtId="3" fontId="80" fillId="0" borderId="0" xfId="0" applyNumberFormat="1" applyFont="1" applyAlignment="1">
      <alignment horizontal="center"/>
    </xf>
    <xf numFmtId="0" fontId="55" fillId="0" borderId="0" xfId="0" applyFont="1"/>
    <xf numFmtId="0" fontId="57" fillId="0" borderId="6" xfId="0" applyFont="1" applyBorder="1"/>
    <xf numFmtId="0" fontId="82" fillId="0" borderId="6" xfId="0" applyFont="1" applyBorder="1" applyAlignment="1">
      <alignment horizontal="center" vertical="center"/>
    </xf>
    <xf numFmtId="3" fontId="55" fillId="2" borderId="6" xfId="0" applyNumberFormat="1" applyFont="1" applyFill="1" applyBorder="1" applyAlignment="1">
      <alignment horizontal="center" vertical="center"/>
    </xf>
    <xf numFmtId="0" fontId="29" fillId="0" borderId="6" xfId="0" applyFont="1" applyBorder="1" applyAlignment="1">
      <alignment horizontal="left"/>
    </xf>
    <xf numFmtId="0" fontId="62" fillId="8" borderId="6" xfId="0" applyFont="1" applyFill="1" applyBorder="1" applyAlignment="1">
      <alignment horizontal="center"/>
    </xf>
    <xf numFmtId="0" fontId="58" fillId="3" borderId="0" xfId="0" applyFont="1" applyFill="1" applyAlignment="1">
      <alignment horizontal="center"/>
    </xf>
    <xf numFmtId="0" fontId="2" fillId="0" borderId="0" xfId="0" applyFont="1" applyAlignment="1">
      <alignment horizontal="center" vertical="center"/>
    </xf>
    <xf numFmtId="0" fontId="3" fillId="0" borderId="0" xfId="0" applyFont="1" applyAlignment="1">
      <alignment horizontal="center"/>
    </xf>
    <xf numFmtId="0" fontId="11" fillId="3" borderId="0" xfId="0" applyFont="1" applyFill="1" applyAlignment="1">
      <alignment horizontal="center"/>
    </xf>
    <xf numFmtId="0" fontId="5" fillId="0" borderId="0" xfId="0" applyFont="1" applyAlignment="1">
      <alignment horizontal="center"/>
    </xf>
    <xf numFmtId="0" fontId="11" fillId="4" borderId="0" xfId="0" applyFont="1" applyFill="1" applyAlignment="1">
      <alignment horizontal="center"/>
    </xf>
    <xf numFmtId="0" fontId="21" fillId="0" borderId="0" xfId="0" applyFont="1" applyAlignment="1">
      <alignment horizontal="center"/>
    </xf>
    <xf numFmtId="0" fontId="5" fillId="7" borderId="3" xfId="0" applyFont="1" applyFill="1" applyBorder="1" applyAlignment="1">
      <alignment horizontal="center"/>
    </xf>
    <xf numFmtId="0" fontId="5" fillId="7" borderId="10" xfId="0" applyFont="1" applyFill="1" applyBorder="1" applyAlignment="1">
      <alignment horizontal="center"/>
    </xf>
    <xf numFmtId="0" fontId="2" fillId="3" borderId="0" xfId="0" applyFont="1" applyFill="1" applyAlignment="1">
      <alignment horizontal="center" vertical="center"/>
    </xf>
    <xf numFmtId="0" fontId="62" fillId="0" borderId="6" xfId="0" applyFont="1" applyBorder="1" applyAlignment="1">
      <alignment horizontal="center"/>
    </xf>
    <xf numFmtId="0" fontId="34" fillId="0" borderId="0" xfId="0" applyFont="1" applyAlignment="1">
      <alignment horizontal="center" vertical="top" wrapText="1"/>
    </xf>
    <xf numFmtId="0" fontId="0" fillId="5" borderId="3" xfId="0" applyFill="1" applyBorder="1" applyAlignment="1">
      <alignment horizontal="left"/>
    </xf>
    <xf numFmtId="0" fontId="0" fillId="5" borderId="4" xfId="0" applyFill="1" applyBorder="1" applyAlignment="1">
      <alignment horizontal="left"/>
    </xf>
    <xf numFmtId="0" fontId="0" fillId="5" borderId="10" xfId="0" applyFill="1" applyBorder="1" applyAlignment="1">
      <alignment horizontal="left"/>
    </xf>
    <xf numFmtId="0" fontId="33" fillId="0" borderId="0" xfId="0" applyFont="1" applyAlignment="1">
      <alignment horizontal="center" vertical="top" wrapText="1"/>
    </xf>
    <xf numFmtId="0" fontId="64" fillId="5" borderId="3" xfId="0" applyFont="1" applyFill="1" applyBorder="1" applyAlignment="1">
      <alignment horizontal="left"/>
    </xf>
    <xf numFmtId="0" fontId="64" fillId="5" borderId="4" xfId="0" applyFont="1" applyFill="1" applyBorder="1" applyAlignment="1">
      <alignment horizontal="left"/>
    </xf>
    <xf numFmtId="0" fontId="64" fillId="5" borderId="10" xfId="0" applyFont="1" applyFill="1" applyBorder="1" applyAlignment="1">
      <alignment horizontal="left"/>
    </xf>
    <xf numFmtId="0" fontId="58" fillId="0" borderId="0" xfId="0" applyFont="1" applyAlignment="1">
      <alignment horizontal="center"/>
    </xf>
    <xf numFmtId="0" fontId="17" fillId="0" borderId="0" xfId="0" applyFont="1" applyAlignment="1">
      <alignment horizontal="left"/>
    </xf>
    <xf numFmtId="0" fontId="27" fillId="0" borderId="0" xfId="0" applyFont="1" applyAlignment="1">
      <alignment horizontal="center" vertical="center"/>
    </xf>
    <xf numFmtId="0" fontId="34" fillId="0" borderId="0" xfId="0" applyFont="1" applyAlignment="1">
      <alignment horizontal="center" vertical="center" wrapText="1"/>
    </xf>
    <xf numFmtId="0" fontId="29" fillId="0" borderId="0" xfId="0" applyFont="1" applyAlignment="1">
      <alignment horizontal="center"/>
    </xf>
    <xf numFmtId="0" fontId="34" fillId="0" borderId="0" xfId="0" applyFont="1" applyAlignment="1">
      <alignment horizontal="center" wrapText="1"/>
    </xf>
    <xf numFmtId="0" fontId="45" fillId="3" borderId="0" xfId="0" applyFont="1" applyFill="1" applyAlignment="1">
      <alignment horizontal="center" vertical="center"/>
    </xf>
    <xf numFmtId="0" fontId="46" fillId="3" borderId="0" xfId="0" applyFont="1" applyFill="1" applyAlignment="1">
      <alignment horizontal="center" vertical="center" wrapText="1"/>
    </xf>
    <xf numFmtId="0" fontId="75" fillId="0" borderId="0" xfId="0" applyFont="1" applyAlignment="1">
      <alignment horizontal="center" vertical="center"/>
    </xf>
    <xf numFmtId="0" fontId="27" fillId="0" borderId="0" xfId="0" applyFont="1" applyAlignment="1">
      <alignment horizontal="center"/>
    </xf>
    <xf numFmtId="0" fontId="83" fillId="0" borderId="0" xfId="0" quotePrefix="1" applyFont="1" applyAlignment="1">
      <alignment horizontal="center" wrapText="1"/>
    </xf>
    <xf numFmtId="0" fontId="66" fillId="3" borderId="0" xfId="0" applyFont="1" applyFill="1" applyAlignment="1">
      <alignment horizontal="center"/>
    </xf>
    <xf numFmtId="0" fontId="35" fillId="0" borderId="8" xfId="0" applyFont="1" applyBorder="1" applyAlignment="1">
      <alignment horizontal="center"/>
    </xf>
    <xf numFmtId="0" fontId="11" fillId="0" borderId="0" xfId="0" applyFont="1" applyAlignment="1">
      <alignment horizontal="center"/>
    </xf>
    <xf numFmtId="0" fontId="10" fillId="0" borderId="0" xfId="0" applyFont="1" applyAlignment="1">
      <alignment horizontal="center"/>
    </xf>
    <xf numFmtId="0" fontId="35" fillId="0" borderId="6" xfId="0" applyFont="1" applyBorder="1" applyAlignment="1">
      <alignment horizontal="center"/>
    </xf>
    <xf numFmtId="0" fontId="11" fillId="3" borderId="14" xfId="0" applyFont="1" applyFill="1" applyBorder="1" applyAlignment="1">
      <alignment horizontal="center"/>
    </xf>
    <xf numFmtId="0" fontId="5" fillId="0" borderId="19" xfId="0" applyFont="1" applyBorder="1" applyAlignment="1">
      <alignment horizontal="center"/>
    </xf>
    <xf numFmtId="0" fontId="5" fillId="0" borderId="5" xfId="0" applyFont="1" applyBorder="1" applyAlignment="1">
      <alignment horizontal="center"/>
    </xf>
  </cellXfs>
  <cellStyles count="11">
    <cellStyle name="Normal" xfId="0" builtinId="0"/>
    <cellStyle name="Normal 11" xfId="7" xr:uid="{00000000-0005-0000-0000-000001000000}"/>
    <cellStyle name="Normal 12" xfId="8" xr:uid="{00000000-0005-0000-0000-000002000000}"/>
    <cellStyle name="Normal 2" xfId="2" xr:uid="{00000000-0005-0000-0000-000003000000}"/>
    <cellStyle name="Normal 3" xfId="10" xr:uid="{00000000-0005-0000-0000-000004000000}"/>
    <cellStyle name="Normal 5" xfId="4" xr:uid="{00000000-0005-0000-0000-000005000000}"/>
    <cellStyle name="Normal 7" xfId="3" xr:uid="{00000000-0005-0000-0000-000006000000}"/>
    <cellStyle name="Normal 9" xfId="5" xr:uid="{00000000-0005-0000-0000-000007000000}"/>
    <cellStyle name="Normal_system" xfId="9" xr:uid="{00000000-0005-0000-0000-000008000000}"/>
    <cellStyle name="Percent 2 2 2" xfId="1" xr:uid="{00000000-0005-0000-0000-000009000000}"/>
    <cellStyle name="Percent 4" xfId="6" xr:uid="{00000000-0005-0000-0000-00000A000000}"/>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13906-B4D1-4CCB-AFE0-D33C5B4A779E}">
  <dimension ref="A1:BI73"/>
  <sheetViews>
    <sheetView tabSelected="1" zoomScale="82" zoomScaleNormal="82" workbookViewId="0">
      <selection sqref="A1:F1"/>
    </sheetView>
  </sheetViews>
  <sheetFormatPr defaultRowHeight="14.4" x14ac:dyDescent="0.3"/>
  <cols>
    <col min="1" max="2" width="14.6640625" customWidth="1"/>
    <col min="3" max="3" width="7.44140625" customWidth="1"/>
    <col min="4" max="7" width="14.6640625" customWidth="1"/>
    <col min="9" max="9" width="26.33203125" customWidth="1"/>
    <col min="10" max="10" width="12.33203125" bestFit="1" customWidth="1"/>
    <col min="11" max="11" width="15.33203125" bestFit="1" customWidth="1"/>
    <col min="12" max="12" width="11.44140625" customWidth="1"/>
    <col min="13" max="13" width="19" customWidth="1"/>
    <col min="15" max="15" width="12.33203125" customWidth="1"/>
    <col min="16" max="16" width="33.33203125" customWidth="1"/>
    <col min="17" max="18" width="16" style="20" customWidth="1"/>
    <col min="19" max="19" width="8.88671875" style="44"/>
    <col min="23" max="23" width="18.5546875" customWidth="1"/>
    <col min="24" max="25" width="10.6640625" customWidth="1"/>
    <col min="26" max="26" width="17.6640625" customWidth="1"/>
    <col min="27" max="30" width="10.6640625" customWidth="1"/>
    <col min="32" max="32" width="27" customWidth="1"/>
    <col min="34" max="35" width="9" customWidth="1"/>
    <col min="36" max="36" width="15.33203125" customWidth="1"/>
    <col min="37" max="37" width="12.44140625" customWidth="1"/>
    <col min="38" max="38" width="8.88671875" style="20"/>
    <col min="41" max="41" width="14.33203125" customWidth="1"/>
    <col min="42" max="42" width="11.33203125" customWidth="1"/>
    <col min="43" max="43" width="11" customWidth="1"/>
    <col min="50" max="50" width="23.44140625" customWidth="1"/>
    <col min="51" max="51" width="15.5546875" customWidth="1"/>
    <col min="52" max="52" width="31.6640625" customWidth="1"/>
    <col min="53" max="53" width="13" customWidth="1"/>
    <col min="54" max="56" width="12.33203125" customWidth="1"/>
    <col min="57" max="57" width="16" customWidth="1"/>
    <col min="58" max="58" width="14.33203125" customWidth="1"/>
    <col min="59" max="59" width="15.33203125" customWidth="1"/>
    <col min="60" max="60" width="14.33203125" customWidth="1"/>
  </cols>
  <sheetData>
    <row r="1" spans="1:61" s="109" customFormat="1" ht="31.5" customHeight="1" x14ac:dyDescent="0.3">
      <c r="A1" s="283" t="s">
        <v>0</v>
      </c>
      <c r="B1" s="283"/>
      <c r="C1" s="283"/>
      <c r="D1" s="283"/>
      <c r="E1" s="283"/>
      <c r="F1" s="283"/>
      <c r="G1" s="173"/>
      <c r="H1" s="283" t="s">
        <v>250</v>
      </c>
      <c r="I1" s="283"/>
      <c r="J1" s="283"/>
      <c r="K1" s="283"/>
      <c r="L1" s="283"/>
      <c r="M1" s="283"/>
      <c r="O1" s="291" t="s">
        <v>37</v>
      </c>
      <c r="P1" s="291"/>
      <c r="Q1" s="291"/>
      <c r="R1" s="291"/>
      <c r="S1" s="291"/>
      <c r="T1" s="291"/>
      <c r="V1"/>
      <c r="W1" s="311" t="s">
        <v>263</v>
      </c>
      <c r="X1" s="311"/>
      <c r="Y1" s="311"/>
      <c r="Z1" s="311"/>
      <c r="AA1" s="311"/>
      <c r="AB1" s="311"/>
      <c r="AC1" s="311"/>
      <c r="AD1" s="311"/>
      <c r="AF1" s="309" t="s">
        <v>180</v>
      </c>
      <c r="AG1" s="309"/>
      <c r="AH1" s="309"/>
      <c r="AI1" s="309"/>
      <c r="AJ1" s="309"/>
      <c r="AK1" s="309"/>
      <c r="AL1" s="309"/>
      <c r="AN1" s="283" t="s">
        <v>264</v>
      </c>
      <c r="AO1" s="283"/>
      <c r="AP1" s="283"/>
      <c r="AQ1" s="283"/>
      <c r="AR1" s="283"/>
      <c r="AS1" s="283"/>
      <c r="AT1" s="283"/>
      <c r="AU1" s="283"/>
      <c r="AW1" s="307" t="s">
        <v>39</v>
      </c>
      <c r="AX1" s="307"/>
      <c r="AY1" s="307"/>
      <c r="AZ1" s="307"/>
      <c r="BA1" s="307"/>
      <c r="BB1" s="307"/>
      <c r="BC1" s="307"/>
      <c r="BD1"/>
      <c r="BE1" s="308" t="s">
        <v>210</v>
      </c>
      <c r="BF1" s="308"/>
      <c r="BG1" s="308"/>
      <c r="BH1" s="308"/>
      <c r="BI1"/>
    </row>
    <row r="2" spans="1:61" ht="15.75" customHeight="1" x14ac:dyDescent="0.3">
      <c r="A2" s="284" t="s">
        <v>251</v>
      </c>
      <c r="B2" s="284"/>
      <c r="C2" s="284"/>
      <c r="D2" s="284"/>
      <c r="E2" s="284"/>
      <c r="F2" s="284"/>
      <c r="G2" s="174"/>
      <c r="O2" s="2" t="s">
        <v>40</v>
      </c>
      <c r="P2" s="2" t="s">
        <v>41</v>
      </c>
      <c r="Q2" s="23" t="s">
        <v>42</v>
      </c>
      <c r="R2" s="23" t="s">
        <v>43</v>
      </c>
      <c r="S2" s="51" t="s">
        <v>51</v>
      </c>
      <c r="T2" s="23"/>
      <c r="W2" s="311"/>
      <c r="X2" s="311"/>
      <c r="Y2" s="311"/>
      <c r="Z2" s="311"/>
      <c r="AA2" s="311"/>
      <c r="AB2" s="311"/>
      <c r="AC2" s="311"/>
      <c r="AD2" s="311"/>
      <c r="AE2" s="258"/>
      <c r="AG2" s="256" t="s">
        <v>189</v>
      </c>
      <c r="AH2" s="5"/>
      <c r="AI2" s="5"/>
      <c r="AJ2" s="5"/>
      <c r="AK2" s="5"/>
      <c r="AL2" s="7"/>
      <c r="AN2" s="5"/>
      <c r="AO2" s="24" t="s">
        <v>44</v>
      </c>
      <c r="AP2" s="5"/>
      <c r="AQ2" s="5"/>
      <c r="AR2" s="7"/>
      <c r="AS2" s="7"/>
      <c r="AW2" s="98"/>
      <c r="AX2" s="98"/>
      <c r="AY2" s="99" t="s">
        <v>120</v>
      </c>
      <c r="AZ2" s="100"/>
      <c r="BA2" s="100"/>
      <c r="BB2" s="304" t="s">
        <v>185</v>
      </c>
      <c r="BC2" s="304"/>
      <c r="BD2" s="109"/>
      <c r="BE2" s="312" t="s">
        <v>265</v>
      </c>
      <c r="BF2" s="312"/>
      <c r="BG2" s="312"/>
      <c r="BH2" s="312"/>
      <c r="BI2" s="109"/>
    </row>
    <row r="3" spans="1:61" ht="15.6" x14ac:dyDescent="0.3">
      <c r="A3" s="65" t="s">
        <v>3</v>
      </c>
      <c r="B3" s="66"/>
      <c r="C3" s="67"/>
      <c r="D3" s="68" t="s">
        <v>4</v>
      </c>
      <c r="E3" s="68" t="s">
        <v>5</v>
      </c>
      <c r="F3" s="68" t="s">
        <v>6</v>
      </c>
      <c r="G3" s="4"/>
      <c r="I3" s="66"/>
      <c r="J3" s="68" t="s">
        <v>7</v>
      </c>
      <c r="K3" s="68" t="s">
        <v>8</v>
      </c>
      <c r="L3" s="68" t="s">
        <v>9</v>
      </c>
      <c r="O3" s="5"/>
      <c r="P3" s="5"/>
      <c r="Q3" s="74"/>
      <c r="R3" s="74"/>
      <c r="S3" s="47"/>
      <c r="V3" s="303" t="s">
        <v>38</v>
      </c>
      <c r="W3" s="303"/>
      <c r="X3" s="303"/>
      <c r="Y3" s="303"/>
      <c r="Z3" s="303"/>
      <c r="AA3" s="303"/>
      <c r="AB3" s="303"/>
      <c r="AC3" s="303"/>
      <c r="AD3" s="303"/>
      <c r="AE3" s="5"/>
      <c r="AF3" s="5"/>
      <c r="AG3" s="5"/>
      <c r="AH3" s="5"/>
      <c r="AI3" s="5"/>
      <c r="AJ3" s="5"/>
      <c r="AK3" s="5"/>
      <c r="AL3" s="7"/>
      <c r="AN3" s="5"/>
      <c r="AO3" s="5"/>
      <c r="AP3" s="5"/>
      <c r="AQ3" s="5"/>
      <c r="AR3" s="5"/>
      <c r="AS3" s="5"/>
      <c r="AW3" s="101"/>
      <c r="AX3" s="100"/>
      <c r="AY3" s="102" t="s">
        <v>46</v>
      </c>
      <c r="AZ3" s="102" t="s">
        <v>47</v>
      </c>
      <c r="BA3" s="102" t="s">
        <v>18</v>
      </c>
      <c r="BB3" s="304"/>
      <c r="BC3" s="304"/>
      <c r="BD3" s="97"/>
      <c r="BE3" s="121"/>
      <c r="BF3" s="120" t="s">
        <v>194</v>
      </c>
      <c r="BG3" s="120" t="s">
        <v>195</v>
      </c>
      <c r="BH3" s="107" t="s">
        <v>51</v>
      </c>
    </row>
    <row r="4" spans="1:61" ht="16.2" thickBot="1" x14ac:dyDescent="0.35">
      <c r="A4" s="5" t="s">
        <v>10</v>
      </c>
      <c r="B4" s="5"/>
      <c r="D4" s="61"/>
      <c r="E4" s="61"/>
      <c r="F4" s="61"/>
      <c r="G4" s="61"/>
      <c r="I4" s="17"/>
      <c r="J4" s="4" t="s">
        <v>11</v>
      </c>
      <c r="K4" s="4" t="s">
        <v>12</v>
      </c>
      <c r="L4" s="4" t="s">
        <v>13</v>
      </c>
      <c r="M4" s="21"/>
      <c r="O4" s="201" t="s">
        <v>48</v>
      </c>
      <c r="P4" s="202" t="s">
        <v>49</v>
      </c>
      <c r="Q4" s="222">
        <v>65</v>
      </c>
      <c r="R4" s="222">
        <v>0</v>
      </c>
      <c r="S4" s="248">
        <f>Q4+R4</f>
        <v>65</v>
      </c>
      <c r="T4" s="5"/>
      <c r="V4" s="152"/>
      <c r="W4" s="310" t="s">
        <v>181</v>
      </c>
      <c r="X4" s="310"/>
      <c r="Y4" s="310"/>
      <c r="Z4" s="310"/>
      <c r="AA4" s="310"/>
      <c r="AB4" s="310"/>
      <c r="AC4" s="310"/>
      <c r="AD4" s="310"/>
      <c r="AE4" s="25"/>
      <c r="AF4" s="135" t="s">
        <v>50</v>
      </c>
      <c r="AG4" s="136" t="s">
        <v>17</v>
      </c>
      <c r="AH4" s="136" t="s">
        <v>19</v>
      </c>
      <c r="AI4" s="136" t="s">
        <v>248</v>
      </c>
      <c r="AJ4" s="137" t="s">
        <v>51</v>
      </c>
      <c r="AK4" s="136" t="s">
        <v>5</v>
      </c>
      <c r="AL4" s="56"/>
      <c r="AN4" s="5"/>
      <c r="AO4" s="5"/>
      <c r="AP4" s="4" t="s">
        <v>52</v>
      </c>
      <c r="AQ4" s="50" t="s">
        <v>53</v>
      </c>
      <c r="AR4" s="50" t="s">
        <v>53</v>
      </c>
      <c r="AS4" s="5"/>
      <c r="AV4" s="71"/>
      <c r="AW4" s="100" t="s">
        <v>54</v>
      </c>
      <c r="AX4" s="100"/>
      <c r="AY4" s="103"/>
      <c r="AZ4" s="103"/>
      <c r="BA4" s="104">
        <f>SUM(AY4:AZ4)</f>
        <v>0</v>
      </c>
      <c r="BB4" s="304"/>
      <c r="BC4" s="304"/>
      <c r="BD4" s="97"/>
      <c r="BE4" s="121" t="s">
        <v>196</v>
      </c>
      <c r="BF4" s="117">
        <v>294</v>
      </c>
      <c r="BG4" s="117">
        <v>50</v>
      </c>
      <c r="BH4" s="117">
        <v>344</v>
      </c>
    </row>
    <row r="5" spans="1:61" ht="15" thickBot="1" x14ac:dyDescent="0.35">
      <c r="A5" s="5"/>
      <c r="B5" s="5" t="s">
        <v>14</v>
      </c>
      <c r="D5" s="82">
        <v>4743</v>
      </c>
      <c r="E5" s="82">
        <v>68799</v>
      </c>
      <c r="F5" s="13">
        <f>E5/15</f>
        <v>4586.6000000000004</v>
      </c>
      <c r="G5" s="6"/>
      <c r="H5" s="3" t="s">
        <v>15</v>
      </c>
      <c r="J5" s="60"/>
      <c r="K5" s="60"/>
      <c r="L5" s="60"/>
      <c r="M5" s="60"/>
      <c r="O5" s="201" t="s">
        <v>55</v>
      </c>
      <c r="P5" s="202" t="s">
        <v>56</v>
      </c>
      <c r="Q5" s="249">
        <v>0</v>
      </c>
      <c r="R5" s="249">
        <v>8</v>
      </c>
      <c r="S5" s="248">
        <f t="shared" ref="S5:S32" si="0">Q5+R5</f>
        <v>8</v>
      </c>
      <c r="T5" s="26"/>
      <c r="V5" s="305" t="s">
        <v>45</v>
      </c>
      <c r="W5" s="305"/>
      <c r="X5" s="305"/>
      <c r="Y5" s="305"/>
      <c r="Z5" s="305"/>
      <c r="AA5" s="305"/>
      <c r="AB5" s="305"/>
      <c r="AC5" s="305"/>
      <c r="AD5" s="305"/>
      <c r="AE5" s="5"/>
      <c r="AF5" s="55" t="s">
        <v>58</v>
      </c>
      <c r="AG5" s="138">
        <v>689</v>
      </c>
      <c r="AH5" s="139">
        <v>1252</v>
      </c>
      <c r="AI5" s="224"/>
      <c r="AJ5" s="140">
        <f>SUM(AG5:AH5)</f>
        <v>1941</v>
      </c>
      <c r="AK5" s="141">
        <v>11096</v>
      </c>
      <c r="AL5" s="56"/>
      <c r="AN5" s="5"/>
      <c r="AO5" s="5"/>
      <c r="AP5" s="4" t="s">
        <v>59</v>
      </c>
      <c r="AQ5" s="4" t="s">
        <v>60</v>
      </c>
      <c r="AR5" s="4" t="s">
        <v>61</v>
      </c>
      <c r="AS5" s="5"/>
      <c r="AV5" s="71"/>
      <c r="AW5" s="100" t="s">
        <v>62</v>
      </c>
      <c r="AX5" s="100"/>
      <c r="AY5" s="103"/>
      <c r="AZ5" s="103"/>
      <c r="BA5" s="104">
        <f t="shared" ref="BA5:BA13" si="1">SUM(AY5:AZ5)</f>
        <v>0</v>
      </c>
      <c r="BB5" s="304"/>
      <c r="BC5" s="304"/>
      <c r="BD5" s="97"/>
      <c r="BE5" s="121" t="s">
        <v>197</v>
      </c>
      <c r="BF5" s="117">
        <v>154</v>
      </c>
      <c r="BG5" s="117">
        <v>28</v>
      </c>
      <c r="BH5" s="117">
        <v>182</v>
      </c>
    </row>
    <row r="6" spans="1:61" ht="16.5" customHeight="1" thickBot="1" x14ac:dyDescent="0.35">
      <c r="A6" s="5"/>
      <c r="B6" s="5" t="s">
        <v>16</v>
      </c>
      <c r="D6" s="82">
        <v>344</v>
      </c>
      <c r="E6" s="82">
        <v>5119.5</v>
      </c>
      <c r="F6" s="29">
        <f>E6/15</f>
        <v>341.3</v>
      </c>
      <c r="G6" s="6"/>
      <c r="I6" s="5" t="s">
        <v>17</v>
      </c>
      <c r="J6" s="75">
        <v>158</v>
      </c>
      <c r="K6" s="75">
        <v>35</v>
      </c>
      <c r="L6" s="74">
        <v>12</v>
      </c>
      <c r="M6" s="54"/>
      <c r="O6" s="201" t="s">
        <v>63</v>
      </c>
      <c r="P6" s="202" t="s">
        <v>64</v>
      </c>
      <c r="Q6" s="249"/>
      <c r="R6" s="249"/>
      <c r="S6" s="248"/>
      <c r="T6" s="5"/>
      <c r="V6" s="305" t="s">
        <v>182</v>
      </c>
      <c r="W6" s="305"/>
      <c r="X6" s="305"/>
      <c r="Y6" s="305"/>
      <c r="Z6" s="305"/>
      <c r="AA6" s="305"/>
      <c r="AB6" s="305"/>
      <c r="AC6" s="305"/>
      <c r="AD6" s="305"/>
      <c r="AE6" s="5"/>
      <c r="AF6" s="55" t="s">
        <v>67</v>
      </c>
      <c r="AG6" s="142">
        <v>230</v>
      </c>
      <c r="AH6" s="143">
        <v>813</v>
      </c>
      <c r="AI6" s="224"/>
      <c r="AJ6" s="140">
        <f>SUM(AG6:AH6)</f>
        <v>1043</v>
      </c>
      <c r="AK6" s="141">
        <v>6184.5</v>
      </c>
      <c r="AL6" s="56"/>
      <c r="AN6" s="5"/>
      <c r="AO6" s="4" t="s">
        <v>25</v>
      </c>
      <c r="AP6" s="23" t="s">
        <v>4</v>
      </c>
      <c r="AQ6" s="23" t="s">
        <v>4</v>
      </c>
      <c r="AR6" s="23" t="s">
        <v>6</v>
      </c>
      <c r="AS6" s="306" t="s">
        <v>267</v>
      </c>
      <c r="AT6" s="306"/>
      <c r="AU6" s="306"/>
      <c r="AV6" s="71"/>
      <c r="AW6" s="100" t="s">
        <v>68</v>
      </c>
      <c r="AX6" s="100"/>
      <c r="AY6" s="103"/>
      <c r="AZ6" s="103"/>
      <c r="BA6" s="104">
        <f t="shared" si="1"/>
        <v>0</v>
      </c>
      <c r="BB6" s="304"/>
      <c r="BC6" s="304"/>
      <c r="BD6" s="97"/>
      <c r="BE6" s="121" t="s">
        <v>198</v>
      </c>
      <c r="BF6" s="117">
        <v>285</v>
      </c>
      <c r="BG6" s="117">
        <v>44</v>
      </c>
      <c r="BH6" s="117">
        <v>329</v>
      </c>
    </row>
    <row r="7" spans="1:61" x14ac:dyDescent="0.3">
      <c r="B7" s="5" t="s">
        <v>18</v>
      </c>
      <c r="D7" s="8">
        <f>D5+D6</f>
        <v>5087</v>
      </c>
      <c r="E7" s="84">
        <f>E5+E6</f>
        <v>73918.5</v>
      </c>
      <c r="F7" s="83">
        <f>E7/15</f>
        <v>4927.8999999999996</v>
      </c>
      <c r="G7" s="6"/>
      <c r="I7" s="5" t="s">
        <v>19</v>
      </c>
      <c r="J7" s="75">
        <v>208</v>
      </c>
      <c r="K7" s="75">
        <v>44</v>
      </c>
      <c r="L7" s="77">
        <v>27</v>
      </c>
      <c r="M7" s="54"/>
      <c r="O7" s="201" t="s">
        <v>69</v>
      </c>
      <c r="P7" s="202" t="s">
        <v>70</v>
      </c>
      <c r="Q7" s="250">
        <v>223</v>
      </c>
      <c r="R7" s="249">
        <v>0</v>
      </c>
      <c r="S7" s="248">
        <f t="shared" si="0"/>
        <v>223</v>
      </c>
      <c r="T7" s="27"/>
      <c r="V7" s="55"/>
      <c r="W7" s="259"/>
      <c r="X7" s="259"/>
      <c r="Y7" s="260" t="s">
        <v>57</v>
      </c>
      <c r="Z7" s="260"/>
      <c r="AA7" s="260"/>
      <c r="AB7" s="260"/>
      <c r="AC7" s="260"/>
      <c r="AD7" s="259"/>
      <c r="AE7" s="5"/>
      <c r="AF7" s="57" t="s">
        <v>18</v>
      </c>
      <c r="AG7" s="144">
        <f>SUM(AG5:AG6)</f>
        <v>919</v>
      </c>
      <c r="AH7" s="145">
        <f>SUM(AH5:AH6)</f>
        <v>2065</v>
      </c>
      <c r="AI7" s="225"/>
      <c r="AJ7" s="140">
        <f>SUM(AG7:AH7)</f>
        <v>2984</v>
      </c>
      <c r="AK7" s="145">
        <f>SUM(AK5:AK6)</f>
        <v>17280.5</v>
      </c>
      <c r="AL7" s="56"/>
      <c r="AN7" s="5"/>
      <c r="AO7" s="5" t="s">
        <v>73</v>
      </c>
      <c r="AP7" s="227">
        <v>210</v>
      </c>
      <c r="AQ7" s="228">
        <v>193</v>
      </c>
      <c r="AR7" s="215">
        <f>AQ7</f>
        <v>193</v>
      </c>
      <c r="AS7" s="306"/>
      <c r="AT7" s="306"/>
      <c r="AU7" s="306"/>
      <c r="AV7" s="71"/>
      <c r="AW7" s="100" t="s">
        <v>74</v>
      </c>
      <c r="AX7" s="100"/>
      <c r="AY7" s="103"/>
      <c r="AZ7" s="103"/>
      <c r="BA7" s="104">
        <f t="shared" si="1"/>
        <v>0</v>
      </c>
      <c r="BB7" s="304"/>
      <c r="BC7" s="304"/>
      <c r="BD7" s="97"/>
      <c r="BE7" s="121" t="s">
        <v>199</v>
      </c>
      <c r="BF7" s="117">
        <v>124</v>
      </c>
      <c r="BG7" s="117">
        <v>29</v>
      </c>
      <c r="BH7" s="117">
        <v>153</v>
      </c>
    </row>
    <row r="8" spans="1:61" x14ac:dyDescent="0.3">
      <c r="A8" s="5" t="s">
        <v>20</v>
      </c>
      <c r="B8" s="5"/>
      <c r="D8" s="54"/>
      <c r="E8" s="54"/>
      <c r="F8" s="73"/>
      <c r="G8" s="73"/>
      <c r="I8" s="5" t="s">
        <v>248</v>
      </c>
      <c r="J8" s="75">
        <v>1</v>
      </c>
      <c r="K8" s="75"/>
      <c r="L8" s="77"/>
      <c r="M8" s="54"/>
      <c r="O8" s="206">
        <v>10</v>
      </c>
      <c r="P8" s="202" t="s">
        <v>75</v>
      </c>
      <c r="Q8" s="249"/>
      <c r="R8" s="249"/>
      <c r="S8" s="248"/>
      <c r="T8" s="5"/>
      <c r="V8" s="55"/>
      <c r="W8" s="55"/>
      <c r="X8" s="261"/>
      <c r="Y8" s="262" t="s">
        <v>65</v>
      </c>
      <c r="Z8" s="262" t="s">
        <v>66</v>
      </c>
      <c r="AA8" s="262" t="s">
        <v>232</v>
      </c>
      <c r="AB8" s="263" t="s">
        <v>230</v>
      </c>
      <c r="AC8" s="262" t="s">
        <v>228</v>
      </c>
      <c r="AD8" s="264"/>
      <c r="AE8" s="3"/>
      <c r="AF8" s="57"/>
      <c r="AG8" s="56"/>
      <c r="AH8" s="55"/>
      <c r="AI8" s="55"/>
      <c r="AJ8" s="55"/>
      <c r="AK8" s="55"/>
      <c r="AL8" s="56"/>
      <c r="AN8" s="5"/>
      <c r="AO8" s="5" t="s">
        <v>76</v>
      </c>
      <c r="AP8" s="227">
        <v>149</v>
      </c>
      <c r="AQ8" s="227">
        <v>135</v>
      </c>
      <c r="AR8" s="215">
        <f t="shared" ref="AR8:AR10" si="2">AQ8</f>
        <v>135</v>
      </c>
      <c r="AS8" s="20"/>
      <c r="AV8" s="71"/>
      <c r="AW8" s="100" t="s">
        <v>77</v>
      </c>
      <c r="AX8" s="100"/>
      <c r="AY8" s="103"/>
      <c r="AZ8" s="103"/>
      <c r="BA8" s="104">
        <f t="shared" si="1"/>
        <v>0</v>
      </c>
      <c r="BB8" s="304"/>
      <c r="BC8" s="304"/>
      <c r="BD8" s="72"/>
      <c r="BE8" s="121" t="s">
        <v>200</v>
      </c>
      <c r="BF8" s="117">
        <v>44</v>
      </c>
      <c r="BG8" s="117">
        <v>12</v>
      </c>
      <c r="BH8" s="117">
        <v>56</v>
      </c>
    </row>
    <row r="9" spans="1:61" x14ac:dyDescent="0.3">
      <c r="A9" s="5"/>
      <c r="B9" s="5" t="s">
        <v>14</v>
      </c>
      <c r="C9" s="1"/>
      <c r="D9" s="82">
        <v>1757</v>
      </c>
      <c r="E9" s="82">
        <v>9307.5</v>
      </c>
      <c r="F9" s="13">
        <f>E9/15</f>
        <v>620.5</v>
      </c>
      <c r="G9" s="6"/>
      <c r="I9" s="5" t="s">
        <v>21</v>
      </c>
      <c r="J9" s="237">
        <v>253</v>
      </c>
      <c r="K9" s="237">
        <v>52</v>
      </c>
      <c r="L9" s="237">
        <v>32</v>
      </c>
      <c r="M9" s="54"/>
      <c r="O9" s="206">
        <v>11</v>
      </c>
      <c r="P9" s="202" t="s">
        <v>78</v>
      </c>
      <c r="Q9" s="249">
        <v>307</v>
      </c>
      <c r="R9" s="249">
        <v>43</v>
      </c>
      <c r="S9" s="248">
        <f t="shared" si="0"/>
        <v>350</v>
      </c>
      <c r="T9" s="26"/>
      <c r="V9" s="55"/>
      <c r="W9" s="55"/>
      <c r="X9" s="265" t="s">
        <v>71</v>
      </c>
      <c r="Y9" s="265" t="s">
        <v>72</v>
      </c>
      <c r="Z9" s="265" t="s">
        <v>72</v>
      </c>
      <c r="AA9" s="265" t="s">
        <v>72</v>
      </c>
      <c r="AB9" s="265" t="s">
        <v>231</v>
      </c>
      <c r="AC9" s="266" t="s">
        <v>229</v>
      </c>
      <c r="AD9" s="267" t="s">
        <v>51</v>
      </c>
      <c r="AE9" s="6"/>
      <c r="AF9" s="146" t="s">
        <v>61</v>
      </c>
      <c r="AG9" s="147"/>
      <c r="AH9" s="148"/>
      <c r="AI9" s="148"/>
      <c r="AJ9" s="149" t="s">
        <v>4</v>
      </c>
      <c r="AK9" s="149" t="s">
        <v>80</v>
      </c>
      <c r="AL9" s="150" t="s">
        <v>179</v>
      </c>
      <c r="AN9" s="5"/>
      <c r="AO9" s="5" t="s">
        <v>81</v>
      </c>
      <c r="AP9" s="227">
        <v>82</v>
      </c>
      <c r="AQ9" s="227">
        <v>72</v>
      </c>
      <c r="AR9" s="215">
        <f t="shared" si="2"/>
        <v>72</v>
      </c>
      <c r="AS9" s="20"/>
      <c r="AV9" s="71"/>
      <c r="AW9" s="100" t="s">
        <v>82</v>
      </c>
      <c r="AX9" s="100"/>
      <c r="AY9" s="103"/>
      <c r="AZ9" s="103"/>
      <c r="BA9" s="104">
        <f t="shared" si="1"/>
        <v>0</v>
      </c>
      <c r="BB9" s="304"/>
      <c r="BC9" s="304"/>
      <c r="BD9" s="72"/>
      <c r="BE9" s="121" t="s">
        <v>82</v>
      </c>
      <c r="BF9" s="117">
        <v>9</v>
      </c>
      <c r="BG9" s="117">
        <v>3</v>
      </c>
      <c r="BH9" s="117">
        <v>12</v>
      </c>
    </row>
    <row r="10" spans="1:61" ht="15.75" customHeight="1" x14ac:dyDescent="0.3">
      <c r="A10" s="5"/>
      <c r="B10" s="5" t="s">
        <v>16</v>
      </c>
      <c r="D10" s="82">
        <v>91</v>
      </c>
      <c r="E10" s="82">
        <v>426</v>
      </c>
      <c r="F10" s="29">
        <f>E10/15</f>
        <v>28.4</v>
      </c>
      <c r="G10" s="6"/>
      <c r="H10" s="9"/>
      <c r="I10" s="5" t="s">
        <v>18</v>
      </c>
      <c r="J10" s="10">
        <f>SUM(J6:J8)</f>
        <v>367</v>
      </c>
      <c r="K10" s="10">
        <f t="shared" ref="K10:L10" si="3">SUM(K6:K8)</f>
        <v>79</v>
      </c>
      <c r="L10" s="10">
        <f t="shared" si="3"/>
        <v>39</v>
      </c>
      <c r="M10" s="60"/>
      <c r="O10" s="206">
        <v>13</v>
      </c>
      <c r="P10" s="202" t="s">
        <v>83</v>
      </c>
      <c r="Q10" s="249">
        <v>446</v>
      </c>
      <c r="R10" s="251">
        <v>608</v>
      </c>
      <c r="S10" s="248">
        <f t="shared" si="0"/>
        <v>1054</v>
      </c>
      <c r="T10" s="28"/>
      <c r="V10" s="55"/>
      <c r="W10" s="55"/>
      <c r="X10" s="56"/>
      <c r="Y10" s="56"/>
      <c r="Z10" s="56"/>
      <c r="AA10" s="56"/>
      <c r="AB10" s="56"/>
      <c r="AC10" s="56"/>
      <c r="AD10" s="55"/>
      <c r="AE10" s="5"/>
      <c r="AF10" s="55" t="s">
        <v>85</v>
      </c>
      <c r="AG10" s="55"/>
      <c r="AH10" s="55"/>
      <c r="AI10" s="55"/>
      <c r="AJ10" s="56">
        <v>80</v>
      </c>
      <c r="AK10" s="141">
        <f>AL10/12</f>
        <v>31.645833333333332</v>
      </c>
      <c r="AL10" s="151">
        <v>379.75</v>
      </c>
      <c r="AN10" s="5"/>
      <c r="AO10" s="5" t="s">
        <v>86</v>
      </c>
      <c r="AP10" s="227">
        <v>5</v>
      </c>
      <c r="AQ10" s="227">
        <v>5</v>
      </c>
      <c r="AR10" s="215">
        <f t="shared" si="2"/>
        <v>5</v>
      </c>
      <c r="AS10" s="20"/>
      <c r="AV10" s="71"/>
      <c r="AW10" s="100" t="s">
        <v>87</v>
      </c>
      <c r="AX10" s="100"/>
      <c r="AY10" s="103"/>
      <c r="AZ10" s="103"/>
      <c r="BA10" s="104">
        <f t="shared" si="1"/>
        <v>0</v>
      </c>
      <c r="BB10" s="304"/>
      <c r="BC10" s="304"/>
      <c r="BD10" s="72"/>
      <c r="BE10" s="121" t="s">
        <v>87</v>
      </c>
      <c r="BF10" s="117">
        <v>9</v>
      </c>
      <c r="BG10" s="117">
        <v>4</v>
      </c>
      <c r="BH10" s="117">
        <v>13</v>
      </c>
    </row>
    <row r="11" spans="1:61" ht="15.75" customHeight="1" x14ac:dyDescent="0.3">
      <c r="B11" s="5" t="s">
        <v>18</v>
      </c>
      <c r="D11" s="11">
        <f>D9+D10</f>
        <v>1848</v>
      </c>
      <c r="E11" s="87">
        <f>E9+E10</f>
        <v>9733.5</v>
      </c>
      <c r="F11" s="85">
        <f>E11/15</f>
        <v>648.9</v>
      </c>
      <c r="G11" s="6"/>
      <c r="I11" s="5" t="s">
        <v>22</v>
      </c>
      <c r="J11" s="7"/>
      <c r="K11" s="93">
        <f>K10/J10</f>
        <v>0.21525885558583105</v>
      </c>
      <c r="L11" s="93">
        <f>L10/K10</f>
        <v>0.49367088607594939</v>
      </c>
      <c r="M11" s="64"/>
      <c r="O11" s="206">
        <v>14</v>
      </c>
      <c r="P11" s="202" t="s">
        <v>88</v>
      </c>
      <c r="Q11" s="249">
        <v>0</v>
      </c>
      <c r="R11" s="251">
        <v>11</v>
      </c>
      <c r="S11" s="248"/>
      <c r="T11" s="5"/>
      <c r="V11" s="268" t="s">
        <v>249</v>
      </c>
      <c r="W11" s="269" t="s">
        <v>79</v>
      </c>
      <c r="X11" s="270"/>
      <c r="Y11" s="271"/>
      <c r="Z11" s="271"/>
      <c r="AA11" s="271"/>
      <c r="AB11" s="272"/>
      <c r="AC11" s="271"/>
      <c r="AD11" s="273">
        <f>SUM(X11:AC11)</f>
        <v>0</v>
      </c>
      <c r="AE11" s="5"/>
      <c r="AF11" s="55" t="s">
        <v>190</v>
      </c>
      <c r="AG11" s="55"/>
      <c r="AH11" s="55"/>
      <c r="AI11" s="55"/>
      <c r="AJ11" s="56">
        <v>117</v>
      </c>
      <c r="AK11" s="141">
        <f t="shared" ref="AK11:AK16" si="4">AL11/12</f>
        <v>41.875</v>
      </c>
      <c r="AL11" s="151">
        <v>502.5</v>
      </c>
      <c r="AN11" s="3" t="s">
        <v>89</v>
      </c>
      <c r="AO11" s="5"/>
      <c r="AP11" s="34">
        <f>SUM(AP7:AP10)</f>
        <v>446</v>
      </c>
      <c r="AQ11" s="34">
        <f>SUM(AQ7:AQ10)</f>
        <v>405</v>
      </c>
      <c r="AR11" s="34">
        <f>SUM(AR7:AR10)</f>
        <v>405</v>
      </c>
      <c r="AS11" s="5"/>
      <c r="AV11" s="71"/>
      <c r="AW11" s="100" t="s">
        <v>90</v>
      </c>
      <c r="AX11" s="100"/>
      <c r="AY11" s="103"/>
      <c r="AZ11" s="103"/>
      <c r="BA11" s="104">
        <f t="shared" si="1"/>
        <v>0</v>
      </c>
      <c r="BB11" s="304"/>
      <c r="BC11" s="304"/>
      <c r="BD11" s="72"/>
      <c r="BE11" s="121" t="s">
        <v>266</v>
      </c>
      <c r="BF11" s="117">
        <v>29</v>
      </c>
      <c r="BG11" s="117">
        <v>2</v>
      </c>
      <c r="BH11" s="117">
        <v>31</v>
      </c>
    </row>
    <row r="12" spans="1:61" ht="15.75" customHeight="1" x14ac:dyDescent="0.3">
      <c r="A12" s="3" t="s">
        <v>183</v>
      </c>
      <c r="D12" s="10">
        <f>D7+D11</f>
        <v>6935</v>
      </c>
      <c r="E12" s="88">
        <f>E7+E11</f>
        <v>83652</v>
      </c>
      <c r="F12" s="86">
        <f>F7+F11</f>
        <v>5576.7999999999993</v>
      </c>
      <c r="G12" s="175"/>
      <c r="J12" s="63"/>
      <c r="K12" s="63"/>
      <c r="L12" s="63"/>
      <c r="M12" s="60"/>
      <c r="O12" s="206">
        <v>15</v>
      </c>
      <c r="P12" s="202" t="s">
        <v>91</v>
      </c>
      <c r="Q12" s="249"/>
      <c r="R12" s="251"/>
      <c r="S12" s="248"/>
      <c r="T12" s="5"/>
      <c r="V12" s="268" t="s">
        <v>249</v>
      </c>
      <c r="W12" s="269" t="s">
        <v>84</v>
      </c>
      <c r="X12" s="270"/>
      <c r="Y12" s="271"/>
      <c r="Z12" s="271"/>
      <c r="AA12" s="271"/>
      <c r="AB12" s="272"/>
      <c r="AC12" s="271"/>
      <c r="AD12" s="273">
        <f>SUM(X12:AC12)</f>
        <v>0</v>
      </c>
      <c r="AE12" s="5"/>
      <c r="AF12" s="55" t="s">
        <v>191</v>
      </c>
      <c r="AG12" s="152"/>
      <c r="AH12" s="152"/>
      <c r="AI12" s="152"/>
      <c r="AJ12" s="153">
        <v>84</v>
      </c>
      <c r="AK12" s="141">
        <f t="shared" si="4"/>
        <v>24.583333333333332</v>
      </c>
      <c r="AL12" s="141">
        <v>295</v>
      </c>
      <c r="AN12" s="5"/>
      <c r="AO12" s="5"/>
      <c r="AP12" s="5"/>
      <c r="AQ12" s="5"/>
      <c r="AR12" s="5"/>
      <c r="AS12" s="5"/>
      <c r="AV12" s="71"/>
      <c r="AW12" s="100" t="s">
        <v>92</v>
      </c>
      <c r="AX12" s="100"/>
      <c r="AY12" s="103"/>
      <c r="AZ12" s="103"/>
      <c r="BA12" s="104">
        <f t="shared" si="1"/>
        <v>0</v>
      </c>
      <c r="BB12" s="304"/>
      <c r="BC12" s="304"/>
      <c r="BD12" s="72"/>
      <c r="BE12" s="121" t="s">
        <v>202</v>
      </c>
      <c r="BF12" s="294" t="s">
        <v>203</v>
      </c>
      <c r="BG12" s="295"/>
      <c r="BH12" s="296"/>
    </row>
    <row r="13" spans="1:61" x14ac:dyDescent="0.3">
      <c r="B13" s="5"/>
      <c r="C13" s="5"/>
      <c r="D13" s="54"/>
      <c r="E13" s="54"/>
      <c r="F13" s="54"/>
      <c r="G13" s="54"/>
      <c r="H13" s="3" t="s">
        <v>23</v>
      </c>
      <c r="I13" s="5"/>
      <c r="J13" s="64"/>
      <c r="K13" s="64"/>
      <c r="L13" s="64"/>
      <c r="M13" s="60"/>
      <c r="O13" s="206">
        <v>16</v>
      </c>
      <c r="P13" s="202" t="s">
        <v>93</v>
      </c>
      <c r="Q13" s="249">
        <v>22</v>
      </c>
      <c r="R13" s="251">
        <v>5</v>
      </c>
      <c r="S13" s="248">
        <f t="shared" si="0"/>
        <v>27</v>
      </c>
      <c r="T13" s="26"/>
      <c r="V13" s="268" t="s">
        <v>249</v>
      </c>
      <c r="W13" s="269" t="s">
        <v>248</v>
      </c>
      <c r="X13" s="270"/>
      <c r="Y13" s="271"/>
      <c r="Z13" s="271"/>
      <c r="AA13" s="271"/>
      <c r="AB13" s="272"/>
      <c r="AC13" s="271"/>
      <c r="AD13" s="273"/>
      <c r="AE13" s="20"/>
      <c r="AF13" s="55" t="s">
        <v>188</v>
      </c>
      <c r="AG13" s="152"/>
      <c r="AH13" s="152"/>
      <c r="AI13" s="152"/>
      <c r="AJ13" s="153">
        <v>7</v>
      </c>
      <c r="AK13" s="141">
        <f t="shared" si="4"/>
        <v>1.4166666666666667</v>
      </c>
      <c r="AL13" s="141">
        <v>17</v>
      </c>
      <c r="AN13" s="19" t="s">
        <v>95</v>
      </c>
      <c r="AO13" s="5"/>
      <c r="AP13" s="5"/>
      <c r="AQ13" s="30" t="s">
        <v>96</v>
      </c>
      <c r="AR13" s="5"/>
      <c r="AS13" s="5"/>
      <c r="AW13" s="100" t="s">
        <v>97</v>
      </c>
      <c r="AX13" s="100"/>
      <c r="AY13" s="105"/>
      <c r="AZ13" s="105"/>
      <c r="BA13" s="104">
        <f t="shared" si="1"/>
        <v>0</v>
      </c>
      <c r="BB13" s="304"/>
      <c r="BC13" s="304"/>
      <c r="BD13" s="72"/>
      <c r="BE13" s="122"/>
      <c r="BF13" s="20"/>
      <c r="BG13" s="20"/>
      <c r="BH13" s="20"/>
    </row>
    <row r="14" spans="1:61" x14ac:dyDescent="0.3">
      <c r="A14" s="2" t="s">
        <v>24</v>
      </c>
      <c r="C14" s="3"/>
      <c r="D14" s="62" t="s">
        <v>4</v>
      </c>
      <c r="E14" s="62" t="s">
        <v>5</v>
      </c>
      <c r="F14" s="62" t="s">
        <v>6</v>
      </c>
      <c r="G14" s="62"/>
      <c r="H14" s="3"/>
      <c r="I14" s="5" t="s">
        <v>17</v>
      </c>
      <c r="J14" s="75">
        <v>539</v>
      </c>
      <c r="K14" s="75">
        <v>191</v>
      </c>
      <c r="L14" s="74">
        <v>118</v>
      </c>
      <c r="M14" s="54"/>
      <c r="O14" s="206">
        <v>19</v>
      </c>
      <c r="P14" s="202" t="s">
        <v>98</v>
      </c>
      <c r="Q14" s="249"/>
      <c r="R14" s="251"/>
      <c r="S14" s="248"/>
      <c r="T14" s="5"/>
      <c r="V14" s="152"/>
      <c r="W14" s="55"/>
      <c r="X14" s="274"/>
      <c r="Y14" s="275"/>
      <c r="Z14" s="275"/>
      <c r="AA14" s="275"/>
      <c r="AB14" s="275"/>
      <c r="AC14" s="275"/>
      <c r="AD14" s="276"/>
      <c r="AE14" s="20"/>
      <c r="AF14" s="55" t="s">
        <v>186</v>
      </c>
      <c r="AG14" s="152"/>
      <c r="AH14" s="152"/>
      <c r="AI14" s="152"/>
      <c r="AJ14" s="153">
        <v>115</v>
      </c>
      <c r="AK14" s="141">
        <f t="shared" si="4"/>
        <v>39.886916666666664</v>
      </c>
      <c r="AL14" s="141">
        <v>478.64299999999997</v>
      </c>
      <c r="AN14" s="19" t="s">
        <v>100</v>
      </c>
      <c r="AO14" s="5"/>
      <c r="AP14" s="30" t="s">
        <v>101</v>
      </c>
      <c r="AQ14" s="5"/>
      <c r="AR14" s="5"/>
      <c r="AS14" s="5"/>
      <c r="AW14" s="100"/>
      <c r="AX14" s="100"/>
      <c r="AY14" s="106">
        <f>SUM(AY4:AY13)</f>
        <v>0</v>
      </c>
      <c r="AZ14" s="106">
        <f>SUM(AZ4:AZ13)</f>
        <v>0</v>
      </c>
      <c r="BA14" s="106">
        <f>SUM(BA4:BA13)</f>
        <v>0</v>
      </c>
      <c r="BB14" s="304"/>
      <c r="BC14" s="304"/>
      <c r="BD14" s="72"/>
      <c r="BE14" s="122" t="s">
        <v>204</v>
      </c>
      <c r="BF14" s="20"/>
      <c r="BG14" s="20"/>
      <c r="BH14" s="20"/>
    </row>
    <row r="15" spans="1:61" x14ac:dyDescent="0.3">
      <c r="A15" s="5" t="s">
        <v>25</v>
      </c>
      <c r="C15" s="5"/>
      <c r="D15" s="54"/>
      <c r="E15" s="54"/>
      <c r="F15" s="73"/>
      <c r="G15" s="73"/>
      <c r="I15" s="5" t="s">
        <v>19</v>
      </c>
      <c r="J15" s="75">
        <v>775</v>
      </c>
      <c r="K15" s="75">
        <v>261</v>
      </c>
      <c r="L15" s="77">
        <v>152</v>
      </c>
      <c r="M15" s="54"/>
      <c r="O15" s="206">
        <v>23</v>
      </c>
      <c r="P15" s="202" t="s">
        <v>102</v>
      </c>
      <c r="Q15" s="249">
        <v>123</v>
      </c>
      <c r="R15" s="251">
        <v>32</v>
      </c>
      <c r="S15" s="248">
        <f t="shared" si="0"/>
        <v>155</v>
      </c>
      <c r="T15" s="26"/>
      <c r="V15" s="152"/>
      <c r="W15" s="277" t="s">
        <v>233</v>
      </c>
      <c r="X15" s="270"/>
      <c r="Y15" s="271"/>
      <c r="Z15" s="271"/>
      <c r="AA15" s="271"/>
      <c r="AB15" s="278"/>
      <c r="AC15" s="271"/>
      <c r="AD15" s="279">
        <f t="shared" ref="AD15:AD22" si="5">SUM(Y15:AC15)</f>
        <v>0</v>
      </c>
      <c r="AE15" s="20"/>
      <c r="AF15" s="55" t="s">
        <v>187</v>
      </c>
      <c r="AG15" s="55"/>
      <c r="AH15" s="55"/>
      <c r="AI15" s="55"/>
      <c r="AJ15" s="56">
        <v>76</v>
      </c>
      <c r="AK15" s="141">
        <f t="shared" si="4"/>
        <v>23.416666666666668</v>
      </c>
      <c r="AL15" s="141">
        <v>281</v>
      </c>
      <c r="AN15" s="5"/>
      <c r="AO15" s="5"/>
      <c r="AP15" s="5"/>
      <c r="AQ15" s="5"/>
      <c r="AR15" s="5"/>
      <c r="AS15" s="5"/>
      <c r="AW15" s="31"/>
      <c r="AX15" s="5"/>
      <c r="AY15" s="32"/>
      <c r="AZ15" s="32"/>
      <c r="BA15" s="33"/>
      <c r="BB15" s="5"/>
      <c r="BC15" s="5"/>
      <c r="BE15" s="121" t="s">
        <v>205</v>
      </c>
      <c r="BF15" s="294" t="s">
        <v>206</v>
      </c>
      <c r="BG15" s="295"/>
      <c r="BH15" s="296"/>
    </row>
    <row r="16" spans="1:61" ht="15" customHeight="1" x14ac:dyDescent="0.3">
      <c r="B16" s="5" t="s">
        <v>14</v>
      </c>
      <c r="D16" s="82">
        <v>879</v>
      </c>
      <c r="E16" s="82">
        <v>9646</v>
      </c>
      <c r="F16" s="13">
        <f>E16/12</f>
        <v>803.83333333333337</v>
      </c>
      <c r="G16" s="6"/>
      <c r="I16" s="5" t="s">
        <v>248</v>
      </c>
      <c r="J16" s="75">
        <v>1</v>
      </c>
      <c r="K16" s="75"/>
      <c r="L16" s="77"/>
      <c r="M16" s="54"/>
      <c r="O16" s="206">
        <v>24</v>
      </c>
      <c r="P16" s="202" t="s">
        <v>104</v>
      </c>
      <c r="Q16" s="249">
        <v>168</v>
      </c>
      <c r="R16" s="251">
        <v>0</v>
      </c>
      <c r="S16" s="248">
        <f t="shared" si="0"/>
        <v>168</v>
      </c>
      <c r="T16" s="27"/>
      <c r="V16" s="152"/>
      <c r="W16" s="277" t="s">
        <v>94</v>
      </c>
      <c r="X16" s="270"/>
      <c r="Y16" s="271"/>
      <c r="Z16" s="271"/>
      <c r="AA16" s="271"/>
      <c r="AB16" s="278"/>
      <c r="AC16" s="271"/>
      <c r="AD16" s="279">
        <f t="shared" si="5"/>
        <v>0</v>
      </c>
      <c r="AE16" s="20"/>
      <c r="AF16" s="55" t="s">
        <v>51</v>
      </c>
      <c r="AG16" s="152"/>
      <c r="AH16" s="152"/>
      <c r="AI16" s="152"/>
      <c r="AJ16" s="153">
        <v>480</v>
      </c>
      <c r="AK16" s="141">
        <f t="shared" si="4"/>
        <v>163.07416666666668</v>
      </c>
      <c r="AL16" s="154">
        <v>1956.89</v>
      </c>
      <c r="AN16" s="5"/>
      <c r="AO16" s="4" t="s">
        <v>20</v>
      </c>
      <c r="AP16" s="23" t="s">
        <v>4</v>
      </c>
      <c r="AQ16" s="23" t="s">
        <v>4</v>
      </c>
      <c r="AR16" s="23" t="s">
        <v>6</v>
      </c>
      <c r="AS16" s="293" t="s">
        <v>268</v>
      </c>
      <c r="AT16" s="293"/>
      <c r="AU16" s="293"/>
      <c r="AW16" s="102" t="s">
        <v>106</v>
      </c>
      <c r="AX16" s="5"/>
      <c r="AY16" s="33"/>
      <c r="AZ16" s="33"/>
      <c r="BA16" s="33"/>
      <c r="BB16" s="5"/>
      <c r="BC16" s="5"/>
      <c r="BE16" s="121" t="s">
        <v>207</v>
      </c>
      <c r="BF16" s="117">
        <v>43</v>
      </c>
      <c r="BG16" s="117">
        <v>5</v>
      </c>
      <c r="BH16" s="117">
        <v>48</v>
      </c>
    </row>
    <row r="17" spans="1:60" ht="15" customHeight="1" x14ac:dyDescent="0.3">
      <c r="B17" s="5" t="s">
        <v>16</v>
      </c>
      <c r="D17" s="82">
        <v>51</v>
      </c>
      <c r="E17" s="82">
        <v>541</v>
      </c>
      <c r="F17" s="29">
        <f>E17/12</f>
        <v>45.083333333333336</v>
      </c>
      <c r="G17" s="6"/>
      <c r="I17" s="5" t="s">
        <v>21</v>
      </c>
      <c r="J17" s="237">
        <v>1180</v>
      </c>
      <c r="K17" s="237">
        <v>409</v>
      </c>
      <c r="L17" s="238">
        <v>257</v>
      </c>
      <c r="M17" s="54"/>
      <c r="O17" s="206">
        <v>25</v>
      </c>
      <c r="P17" s="202" t="s">
        <v>107</v>
      </c>
      <c r="Q17" s="249">
        <v>1</v>
      </c>
      <c r="R17" s="251">
        <v>144</v>
      </c>
      <c r="S17" s="248">
        <f t="shared" si="0"/>
        <v>145</v>
      </c>
      <c r="T17" s="26"/>
      <c r="V17" s="152"/>
      <c r="W17" s="277" t="s">
        <v>99</v>
      </c>
      <c r="X17" s="270"/>
      <c r="Y17" s="271"/>
      <c r="Z17" s="271"/>
      <c r="AA17" s="271"/>
      <c r="AB17" s="278"/>
      <c r="AC17" s="271"/>
      <c r="AD17" s="279">
        <f t="shared" si="5"/>
        <v>0</v>
      </c>
      <c r="AE17" s="20"/>
      <c r="AN17" s="5"/>
      <c r="AO17" s="5" t="s">
        <v>109</v>
      </c>
      <c r="AP17" s="216"/>
      <c r="AQ17" s="214">
        <v>660</v>
      </c>
      <c r="AR17" s="217">
        <f>2743.517/12</f>
        <v>228.62641666666664</v>
      </c>
      <c r="AS17" s="293"/>
      <c r="AT17" s="293"/>
      <c r="AU17" s="293"/>
      <c r="AW17" s="98" t="s">
        <v>110</v>
      </c>
      <c r="AX17" s="5"/>
      <c r="AY17" s="58"/>
      <c r="AZ17" s="58"/>
      <c r="BA17" s="7"/>
      <c r="BB17" s="5"/>
      <c r="BC17" s="5"/>
      <c r="BE17" s="121" t="s">
        <v>208</v>
      </c>
      <c r="BF17" s="298" t="s">
        <v>209</v>
      </c>
      <c r="BG17" s="299"/>
      <c r="BH17" s="300"/>
    </row>
    <row r="18" spans="1:60" ht="15" customHeight="1" x14ac:dyDescent="0.3">
      <c r="B18" s="5" t="s">
        <v>18</v>
      </c>
      <c r="D18" s="8">
        <f>D16+D17</f>
        <v>930</v>
      </c>
      <c r="E18" s="84">
        <f>E16+E17</f>
        <v>10187</v>
      </c>
      <c r="F18" s="83">
        <f>E18/12</f>
        <v>848.91666666666663</v>
      </c>
      <c r="G18" s="6"/>
      <c r="I18" s="5" t="s">
        <v>18</v>
      </c>
      <c r="J18" s="10">
        <f>SUM(J14:J16)</f>
        <v>1315</v>
      </c>
      <c r="K18" s="10">
        <f t="shared" ref="K18:L18" si="6">SUM(K14:K16)</f>
        <v>452</v>
      </c>
      <c r="L18" s="10">
        <f t="shared" si="6"/>
        <v>270</v>
      </c>
      <c r="M18" s="58"/>
      <c r="O18" s="206">
        <v>26</v>
      </c>
      <c r="P18" s="202" t="s">
        <v>111</v>
      </c>
      <c r="Q18" s="249">
        <v>378</v>
      </c>
      <c r="R18" s="251">
        <v>60</v>
      </c>
      <c r="S18" s="248">
        <f t="shared" si="0"/>
        <v>438</v>
      </c>
      <c r="T18" s="26"/>
      <c r="V18" s="152"/>
      <c r="W18" s="277" t="s">
        <v>103</v>
      </c>
      <c r="X18" s="270"/>
      <c r="Y18" s="271"/>
      <c r="Z18" s="271"/>
      <c r="AA18" s="271"/>
      <c r="AB18" s="278"/>
      <c r="AC18" s="271"/>
      <c r="AD18" s="279">
        <f t="shared" si="5"/>
        <v>0</v>
      </c>
      <c r="AE18" s="20"/>
      <c r="AN18" s="5"/>
      <c r="AO18" s="5" t="s">
        <v>112</v>
      </c>
      <c r="AP18" s="218"/>
      <c r="AQ18" s="214">
        <v>105</v>
      </c>
      <c r="AR18" s="217">
        <f>440520/600/12</f>
        <v>61.183333333333337</v>
      </c>
      <c r="AS18" s="297" t="s">
        <v>184</v>
      </c>
      <c r="AT18" s="297"/>
      <c r="AU18" s="297"/>
      <c r="AW18" s="98" t="s">
        <v>113</v>
      </c>
      <c r="AX18" s="5"/>
      <c r="AY18" s="58"/>
      <c r="AZ18" s="58"/>
      <c r="BA18" s="7"/>
      <c r="BB18" s="5"/>
      <c r="BC18" s="5"/>
      <c r="BE18" s="122"/>
      <c r="BF18" s="234"/>
      <c r="BG18" s="234"/>
      <c r="BH18" s="234"/>
    </row>
    <row r="19" spans="1:60" ht="15" customHeight="1" x14ac:dyDescent="0.3">
      <c r="A19" s="5" t="s">
        <v>20</v>
      </c>
      <c r="C19" s="5"/>
      <c r="D19" s="54"/>
      <c r="E19" s="54"/>
      <c r="F19" s="73"/>
      <c r="G19" s="73"/>
      <c r="I19" s="5" t="s">
        <v>22</v>
      </c>
      <c r="J19" s="7"/>
      <c r="K19" s="93">
        <f>K18/J18</f>
        <v>0.34372623574144484</v>
      </c>
      <c r="L19" s="93">
        <f>L18/K18</f>
        <v>0.59734513274336287</v>
      </c>
      <c r="M19" s="58"/>
      <c r="O19" s="206">
        <v>27</v>
      </c>
      <c r="P19" s="202" t="s">
        <v>114</v>
      </c>
      <c r="Q19" s="249">
        <v>49</v>
      </c>
      <c r="R19" s="251">
        <v>0</v>
      </c>
      <c r="S19" s="248">
        <f t="shared" si="0"/>
        <v>49</v>
      </c>
      <c r="T19" s="26"/>
      <c r="V19" s="152"/>
      <c r="W19" s="277" t="s">
        <v>105</v>
      </c>
      <c r="X19" s="270"/>
      <c r="Y19" s="271"/>
      <c r="Z19" s="271"/>
      <c r="AA19" s="271"/>
      <c r="AB19" s="278"/>
      <c r="AC19" s="271"/>
      <c r="AD19" s="279">
        <f t="shared" si="5"/>
        <v>0</v>
      </c>
      <c r="AE19" s="5"/>
      <c r="AN19" s="3" t="s">
        <v>89</v>
      </c>
      <c r="AO19" s="5"/>
      <c r="AP19" s="8">
        <f>AP17+AP18</f>
        <v>0</v>
      </c>
      <c r="AQ19" s="8">
        <f>AQ17+AQ18</f>
        <v>765</v>
      </c>
      <c r="AR19" s="8">
        <f>AR17+AR18</f>
        <v>289.80975000000001</v>
      </c>
      <c r="AS19" s="297"/>
      <c r="AT19" s="297"/>
      <c r="AU19" s="297"/>
      <c r="AW19" s="98" t="s">
        <v>116</v>
      </c>
      <c r="AX19" s="5"/>
      <c r="AY19" s="58"/>
      <c r="AZ19" s="58"/>
      <c r="BA19" s="7"/>
      <c r="BB19" s="5"/>
      <c r="BC19" s="5"/>
      <c r="BE19" s="257" t="s">
        <v>51</v>
      </c>
      <c r="BF19" s="235">
        <f>SUM(BF4:BF11,BF16)</f>
        <v>991</v>
      </c>
      <c r="BG19" s="235">
        <f t="shared" ref="BG19" si="7">SUM(BG4:BG11,BG16)</f>
        <v>177</v>
      </c>
      <c r="BH19" s="235">
        <f>SUM(BF19:BG19)</f>
        <v>1168</v>
      </c>
    </row>
    <row r="20" spans="1:60" ht="15.6" x14ac:dyDescent="0.3">
      <c r="B20" s="5" t="s">
        <v>14</v>
      </c>
      <c r="D20" s="82">
        <v>1050</v>
      </c>
      <c r="E20" s="82">
        <v>5269.5</v>
      </c>
      <c r="F20" s="13">
        <f>E20/12</f>
        <v>439.125</v>
      </c>
      <c r="G20" s="6"/>
      <c r="J20" s="63"/>
      <c r="K20" s="63"/>
      <c r="L20" s="63"/>
      <c r="M20" s="61"/>
      <c r="O20" s="206">
        <v>30</v>
      </c>
      <c r="P20" s="202" t="s">
        <v>117</v>
      </c>
      <c r="Q20" s="249">
        <v>110</v>
      </c>
      <c r="R20" s="251">
        <v>0</v>
      </c>
      <c r="S20" s="248">
        <f t="shared" si="0"/>
        <v>110</v>
      </c>
      <c r="T20" s="5"/>
      <c r="V20" s="55"/>
      <c r="W20" s="277" t="s">
        <v>108</v>
      </c>
      <c r="X20" s="270"/>
      <c r="Y20" s="271"/>
      <c r="Z20" s="271"/>
      <c r="AA20" s="271"/>
      <c r="AB20" s="278"/>
      <c r="AC20" s="271"/>
      <c r="AD20" s="279">
        <f t="shared" si="5"/>
        <v>0</v>
      </c>
      <c r="AE20" s="5"/>
      <c r="AF20" s="59"/>
      <c r="AG20" s="59"/>
      <c r="AH20" s="59"/>
      <c r="AI20" s="59"/>
      <c r="AJ20" s="59"/>
      <c r="AK20" s="59"/>
      <c r="AL20" s="59"/>
      <c r="AN20" s="3" t="s">
        <v>18</v>
      </c>
      <c r="AO20" s="5"/>
      <c r="AP20" s="34">
        <f>AP11+AP19</f>
        <v>446</v>
      </c>
      <c r="AQ20" s="34">
        <f>AQ11+AQ19</f>
        <v>1170</v>
      </c>
      <c r="AR20" s="34">
        <f>AR11+AR19</f>
        <v>694.80975000000001</v>
      </c>
      <c r="AS20" s="297"/>
      <c r="AT20" s="297"/>
      <c r="AU20" s="297"/>
      <c r="AW20" s="100" t="s">
        <v>106</v>
      </c>
      <c r="AX20" s="5"/>
      <c r="AY20" s="58"/>
      <c r="AZ20" s="58"/>
      <c r="BA20" s="7"/>
      <c r="BB20" s="5"/>
      <c r="BC20" s="5"/>
      <c r="BG20" s="236"/>
      <c r="BH20" s="236"/>
    </row>
    <row r="21" spans="1:60" ht="15.6" x14ac:dyDescent="0.3">
      <c r="B21" s="5" t="s">
        <v>16</v>
      </c>
      <c r="D21" s="82">
        <v>55</v>
      </c>
      <c r="E21" s="82">
        <v>256.5</v>
      </c>
      <c r="F21" s="29">
        <f>E21/12</f>
        <v>21.375</v>
      </c>
      <c r="G21" s="6"/>
      <c r="H21" s="3" t="s">
        <v>26</v>
      </c>
      <c r="J21" s="63"/>
      <c r="K21" s="63"/>
      <c r="L21" s="63"/>
      <c r="M21" s="61"/>
      <c r="O21" s="206">
        <v>31</v>
      </c>
      <c r="P21" s="202" t="s">
        <v>118</v>
      </c>
      <c r="Q21" s="249">
        <v>183</v>
      </c>
      <c r="R21" s="251">
        <v>56</v>
      </c>
      <c r="S21" s="248">
        <f t="shared" si="0"/>
        <v>239</v>
      </c>
      <c r="T21" s="26"/>
      <c r="V21" s="55"/>
      <c r="W21" s="277" t="s">
        <v>234</v>
      </c>
      <c r="X21" s="270"/>
      <c r="Y21" s="271"/>
      <c r="Z21" s="271"/>
      <c r="AA21" s="271"/>
      <c r="AB21" s="278"/>
      <c r="AC21" s="271"/>
      <c r="AD21" s="279">
        <f t="shared" si="5"/>
        <v>0</v>
      </c>
      <c r="AE21" s="5"/>
      <c r="AF21" s="301" t="s">
        <v>126</v>
      </c>
      <c r="AG21" s="301"/>
      <c r="AH21" s="301"/>
      <c r="AI21" s="301"/>
      <c r="AJ21" s="301"/>
      <c r="AK21" s="301"/>
      <c r="AL21" s="56"/>
      <c r="AN21" s="5"/>
      <c r="AO21" s="5"/>
      <c r="AP21" s="5"/>
      <c r="AQ21" s="5"/>
      <c r="AR21" s="5"/>
      <c r="AS21" s="297"/>
      <c r="AT21" s="297"/>
      <c r="AU21" s="297"/>
      <c r="AW21" s="5"/>
      <c r="AX21" s="5"/>
      <c r="AY21" s="5"/>
      <c r="AZ21" s="5"/>
      <c r="BA21" s="5"/>
      <c r="BB21" s="5"/>
      <c r="BC21" s="5"/>
    </row>
    <row r="22" spans="1:60" ht="15.6" x14ac:dyDescent="0.3">
      <c r="B22" s="5" t="s">
        <v>18</v>
      </c>
      <c r="D22" s="11">
        <f>D20+D21</f>
        <v>1105</v>
      </c>
      <c r="E22" s="11">
        <f>E20+E21</f>
        <v>5526</v>
      </c>
      <c r="F22" s="85">
        <f>E22/12</f>
        <v>460.5</v>
      </c>
      <c r="G22" s="6"/>
      <c r="I22" s="5" t="s">
        <v>17</v>
      </c>
      <c r="J22" s="11">
        <f t="shared" ref="J22:L23" si="8">J6+J14</f>
        <v>697</v>
      </c>
      <c r="K22" s="13">
        <f t="shared" si="8"/>
        <v>226</v>
      </c>
      <c r="L22" s="13">
        <f t="shared" si="8"/>
        <v>130</v>
      </c>
      <c r="M22" s="61"/>
      <c r="O22" s="206">
        <v>38</v>
      </c>
      <c r="P22" s="202" t="s">
        <v>119</v>
      </c>
      <c r="Q22" s="249">
        <v>4</v>
      </c>
      <c r="R22" s="251">
        <v>0</v>
      </c>
      <c r="S22" s="248">
        <f t="shared" si="0"/>
        <v>4</v>
      </c>
      <c r="T22" s="27"/>
      <c r="V22" s="55"/>
      <c r="W22" s="277" t="s">
        <v>115</v>
      </c>
      <c r="X22" s="270"/>
      <c r="Y22" s="271"/>
      <c r="Z22" s="271"/>
      <c r="AA22" s="271"/>
      <c r="AB22" s="278"/>
      <c r="AC22" s="271"/>
      <c r="AD22" s="279">
        <f t="shared" si="5"/>
        <v>0</v>
      </c>
      <c r="AE22" s="5"/>
      <c r="AF22" s="7"/>
      <c r="AG22" s="78" t="s">
        <v>262</v>
      </c>
      <c r="AH22" s="7"/>
      <c r="AI22" s="7"/>
      <c r="AJ22" s="5"/>
      <c r="AK22" s="5"/>
      <c r="AL22" s="56"/>
      <c r="AN22" s="5"/>
      <c r="AO22" s="5"/>
      <c r="AP22" s="5"/>
      <c r="AQ22" s="5"/>
      <c r="AR22" s="5"/>
      <c r="AS22" s="5"/>
      <c r="AX22" s="5"/>
      <c r="AY22" s="5"/>
      <c r="AZ22" s="5"/>
      <c r="BA22" s="5"/>
      <c r="BB22" s="5"/>
      <c r="BC22" s="5"/>
    </row>
    <row r="23" spans="1:60" x14ac:dyDescent="0.3">
      <c r="A23" s="3" t="s">
        <v>27</v>
      </c>
      <c r="C23" s="3"/>
      <c r="D23" s="10">
        <f>D18+D22</f>
        <v>2035</v>
      </c>
      <c r="E23" s="88">
        <f>E18+E22</f>
        <v>15713</v>
      </c>
      <c r="F23" s="86">
        <f>E23/12</f>
        <v>1309.4166666666667</v>
      </c>
      <c r="G23" s="175"/>
      <c r="I23" s="5" t="s">
        <v>19</v>
      </c>
      <c r="J23" s="11">
        <f t="shared" si="8"/>
        <v>983</v>
      </c>
      <c r="K23" s="11">
        <f t="shared" si="8"/>
        <v>305</v>
      </c>
      <c r="L23" s="14">
        <f t="shared" si="8"/>
        <v>179</v>
      </c>
      <c r="M23" s="61"/>
      <c r="O23" s="206">
        <v>40</v>
      </c>
      <c r="P23" s="202" t="s">
        <v>121</v>
      </c>
      <c r="Q23" s="249">
        <v>127</v>
      </c>
      <c r="R23" s="251">
        <v>8</v>
      </c>
      <c r="S23" s="248">
        <f t="shared" si="0"/>
        <v>135</v>
      </c>
      <c r="T23" s="26"/>
      <c r="V23" s="55"/>
      <c r="W23" s="280" t="s">
        <v>18</v>
      </c>
      <c r="X23" s="273">
        <f>SUM(X15:X22)</f>
        <v>0</v>
      </c>
      <c r="Y23" s="273">
        <f t="shared" ref="Y23:AC23" si="9">SUM(Y15:Y22)</f>
        <v>0</v>
      </c>
      <c r="Z23" s="273">
        <f t="shared" si="9"/>
        <v>0</v>
      </c>
      <c r="AA23" s="273">
        <f t="shared" si="9"/>
        <v>0</v>
      </c>
      <c r="AB23" s="273">
        <f t="shared" si="9"/>
        <v>0</v>
      </c>
      <c r="AC23" s="273">
        <f t="shared" si="9"/>
        <v>0</v>
      </c>
      <c r="AD23" s="273">
        <f>SUM(X23:AC23)</f>
        <v>0</v>
      </c>
      <c r="AE23" s="5"/>
      <c r="AL23" s="56"/>
      <c r="AN23" s="302" t="s">
        <v>122</v>
      </c>
      <c r="AO23" s="302"/>
      <c r="AP23" s="302"/>
      <c r="AQ23" s="302"/>
      <c r="AR23" s="302"/>
      <c r="AS23" s="302"/>
      <c r="AW23" s="5"/>
      <c r="AX23" s="5"/>
      <c r="AY23" s="5"/>
      <c r="AZ23" s="5"/>
      <c r="BA23" s="5"/>
      <c r="BB23" s="5"/>
      <c r="BC23" s="5"/>
    </row>
    <row r="24" spans="1:60" ht="15.6" x14ac:dyDescent="0.3">
      <c r="C24" s="3"/>
      <c r="D24" s="62"/>
      <c r="E24" s="62"/>
      <c r="F24" s="62"/>
      <c r="G24" s="62"/>
      <c r="I24" s="5"/>
      <c r="J24" s="11"/>
      <c r="K24" s="11"/>
      <c r="L24" s="14"/>
      <c r="M24" s="61"/>
      <c r="O24" s="206">
        <v>42</v>
      </c>
      <c r="P24" s="202" t="s">
        <v>123</v>
      </c>
      <c r="Q24" s="249">
        <v>517</v>
      </c>
      <c r="R24" s="251">
        <v>131</v>
      </c>
      <c r="S24" s="248">
        <f t="shared" si="0"/>
        <v>648</v>
      </c>
      <c r="T24" s="26"/>
      <c r="V24" s="5"/>
      <c r="W24" s="5"/>
      <c r="X24" s="5"/>
      <c r="Y24" s="6"/>
      <c r="Z24" s="6"/>
      <c r="AA24" s="6"/>
      <c r="AB24" s="6"/>
      <c r="AC24" s="6"/>
      <c r="AD24" s="5"/>
      <c r="AE24" s="22"/>
      <c r="AL24" s="56"/>
      <c r="AN24" s="5"/>
      <c r="AO24" s="48" t="s">
        <v>124</v>
      </c>
      <c r="AP24" s="49"/>
      <c r="AQ24" s="49"/>
      <c r="AR24" s="49"/>
      <c r="AS24" s="49"/>
      <c r="AW24" s="5"/>
      <c r="AX24" s="5"/>
      <c r="AY24" s="5"/>
      <c r="AZ24" s="5"/>
      <c r="BA24" s="5"/>
      <c r="BB24" s="5"/>
      <c r="BC24" s="5"/>
    </row>
    <row r="25" spans="1:60" ht="15.6" x14ac:dyDescent="0.3">
      <c r="A25" s="2" t="s">
        <v>28</v>
      </c>
      <c r="B25" s="5"/>
      <c r="C25" s="5"/>
      <c r="D25" s="62" t="s">
        <v>4</v>
      </c>
      <c r="E25" s="62" t="s">
        <v>5</v>
      </c>
      <c r="F25" s="62" t="s">
        <v>6</v>
      </c>
      <c r="G25" s="62"/>
      <c r="I25" s="5" t="s">
        <v>21</v>
      </c>
      <c r="J25" s="239">
        <f>J9+J17</f>
        <v>1433</v>
      </c>
      <c r="K25" s="239">
        <f t="shared" ref="K25:L26" si="10">K9+K17</f>
        <v>461</v>
      </c>
      <c r="L25" s="240">
        <f t="shared" si="10"/>
        <v>289</v>
      </c>
      <c r="M25" s="61"/>
      <c r="O25" s="206">
        <v>43</v>
      </c>
      <c r="P25" s="202" t="s">
        <v>125</v>
      </c>
      <c r="Q25" s="249"/>
      <c r="R25" s="251"/>
      <c r="S25" s="248"/>
      <c r="T25" s="5"/>
      <c r="V25" s="5"/>
      <c r="W25" s="5"/>
      <c r="X25" s="5"/>
      <c r="Y25" s="5"/>
      <c r="Z25" s="5"/>
      <c r="AA25" s="5"/>
      <c r="AB25" s="5"/>
      <c r="AC25" s="5"/>
      <c r="AD25" s="5"/>
      <c r="AF25" s="3" t="s">
        <v>50</v>
      </c>
      <c r="AG25" s="158" t="s">
        <v>17</v>
      </c>
      <c r="AH25" s="158" t="s">
        <v>19</v>
      </c>
      <c r="AI25" s="158" t="s">
        <v>248</v>
      </c>
      <c r="AJ25" s="158" t="s">
        <v>51</v>
      </c>
      <c r="AK25" s="158" t="s">
        <v>5</v>
      </c>
      <c r="AL25" s="56"/>
      <c r="AN25" s="5"/>
      <c r="AO25" s="5"/>
      <c r="AP25" s="5"/>
      <c r="AQ25" s="5"/>
      <c r="AR25" s="5"/>
      <c r="AS25" s="5"/>
      <c r="AW25" s="285" t="s">
        <v>127</v>
      </c>
      <c r="AX25" s="285"/>
      <c r="AY25" s="285"/>
      <c r="AZ25" s="285"/>
      <c r="BA25" s="285"/>
      <c r="BB25" s="285"/>
      <c r="BC25" s="285"/>
    </row>
    <row r="26" spans="1:60" x14ac:dyDescent="0.3">
      <c r="A26" s="5" t="s">
        <v>25</v>
      </c>
      <c r="B26" s="5"/>
      <c r="D26" s="54"/>
      <c r="E26" s="54"/>
      <c r="F26" s="73"/>
      <c r="G26" s="73"/>
      <c r="I26" s="5" t="s">
        <v>18</v>
      </c>
      <c r="J26" s="94">
        <f>J10+J18</f>
        <v>1682</v>
      </c>
      <c r="K26" s="95">
        <f t="shared" si="10"/>
        <v>531</v>
      </c>
      <c r="L26" s="95">
        <f t="shared" si="10"/>
        <v>309</v>
      </c>
      <c r="M26" s="61"/>
      <c r="O26" s="206">
        <v>44</v>
      </c>
      <c r="P26" s="202" t="s">
        <v>128</v>
      </c>
      <c r="Q26" s="249">
        <v>220</v>
      </c>
      <c r="R26" s="251">
        <v>235</v>
      </c>
      <c r="S26" s="248">
        <f t="shared" si="0"/>
        <v>455</v>
      </c>
      <c r="T26" s="26"/>
      <c r="V26" s="5"/>
      <c r="W26" s="5"/>
      <c r="X26" s="5"/>
      <c r="Y26" s="5"/>
      <c r="Z26" s="5"/>
      <c r="AA26" s="5"/>
      <c r="AB26" s="5"/>
      <c r="AC26" s="5"/>
      <c r="AD26" s="5"/>
      <c r="AF26" s="5" t="s">
        <v>58</v>
      </c>
      <c r="AG26" s="115">
        <v>195</v>
      </c>
      <c r="AH26" s="115">
        <v>334</v>
      </c>
      <c r="AI26" s="115"/>
      <c r="AJ26" s="226">
        <f>SUM(AG26+AH26)</f>
        <v>529</v>
      </c>
      <c r="AK26" s="226">
        <v>2039.5</v>
      </c>
      <c r="AL26" s="56"/>
      <c r="AN26" s="36" t="s">
        <v>131</v>
      </c>
      <c r="AO26" s="37">
        <f>AQ11</f>
        <v>405</v>
      </c>
      <c r="AP26" s="52" t="s">
        <v>4</v>
      </c>
      <c r="AQ26" s="52" t="s">
        <v>132</v>
      </c>
      <c r="AR26" s="5"/>
      <c r="AS26" s="4"/>
      <c r="AW26" s="288" t="s">
        <v>133</v>
      </c>
      <c r="AX26" s="288"/>
      <c r="AY26" s="288"/>
      <c r="AZ26" s="288"/>
      <c r="BA26" s="288"/>
      <c r="BB26" s="288"/>
      <c r="BC26" s="288"/>
    </row>
    <row r="27" spans="1:60" ht="15.6" x14ac:dyDescent="0.3">
      <c r="A27" s="5"/>
      <c r="B27" s="5" t="s">
        <v>14</v>
      </c>
      <c r="D27" s="11">
        <f t="shared" ref="D27:F29" si="11">D5+D16</f>
        <v>5622</v>
      </c>
      <c r="E27" s="87">
        <f t="shared" si="11"/>
        <v>78445</v>
      </c>
      <c r="F27" s="89">
        <f t="shared" si="11"/>
        <v>5390.4333333333334</v>
      </c>
      <c r="G27" s="6"/>
      <c r="I27" s="5" t="s">
        <v>22</v>
      </c>
      <c r="J27" s="5"/>
      <c r="K27" s="96">
        <f>K26/J26</f>
        <v>0.31569560047562428</v>
      </c>
      <c r="L27" s="96">
        <f>L26/K26</f>
        <v>0.58192090395480223</v>
      </c>
      <c r="M27" s="61"/>
      <c r="O27" s="206">
        <v>45</v>
      </c>
      <c r="P27" s="202" t="s">
        <v>134</v>
      </c>
      <c r="Q27" s="249">
        <v>291</v>
      </c>
      <c r="R27" s="251">
        <v>13</v>
      </c>
      <c r="S27" s="248">
        <f t="shared" si="0"/>
        <v>304</v>
      </c>
      <c r="T27" s="26"/>
      <c r="V27" s="5"/>
      <c r="W27" s="287" t="s">
        <v>235</v>
      </c>
      <c r="X27" s="287"/>
      <c r="Y27" s="287"/>
      <c r="Z27" s="287"/>
      <c r="AA27" s="22"/>
      <c r="AB27" s="22"/>
      <c r="AD27" s="22"/>
      <c r="AF27" s="5" t="s">
        <v>67</v>
      </c>
      <c r="AG27" s="115">
        <v>21</v>
      </c>
      <c r="AH27" s="115">
        <v>92</v>
      </c>
      <c r="AI27" s="115"/>
      <c r="AJ27" s="226">
        <f>SUM(AG27+AH27)</f>
        <v>113</v>
      </c>
      <c r="AK27" s="226">
        <v>328</v>
      </c>
      <c r="AL27" s="56"/>
      <c r="AN27" s="5" t="s">
        <v>136</v>
      </c>
      <c r="AO27" s="5"/>
      <c r="AP27" s="226">
        <v>355</v>
      </c>
      <c r="AQ27" s="40">
        <f>AP27/$AQ$11</f>
        <v>0.87654320987654322</v>
      </c>
      <c r="AR27" s="7"/>
      <c r="AS27" s="7"/>
      <c r="AW27" s="5"/>
      <c r="AX27" s="5"/>
      <c r="AY27" s="5"/>
      <c r="AZ27" s="5"/>
      <c r="BA27" s="5"/>
      <c r="BB27" s="5"/>
      <c r="BC27" s="5"/>
    </row>
    <row r="28" spans="1:60" x14ac:dyDescent="0.3">
      <c r="A28" s="5"/>
      <c r="B28" s="5" t="s">
        <v>16</v>
      </c>
      <c r="D28" s="90">
        <f>D6+D17</f>
        <v>395</v>
      </c>
      <c r="E28" s="91">
        <f>E6+E17</f>
        <v>5660.5</v>
      </c>
      <c r="F28" s="83">
        <f t="shared" si="11"/>
        <v>386.38333333333333</v>
      </c>
      <c r="G28" s="6"/>
      <c r="J28" s="61"/>
      <c r="K28" s="61"/>
      <c r="L28" s="61"/>
      <c r="M28" s="61"/>
      <c r="O28" s="206">
        <v>46</v>
      </c>
      <c r="P28" s="202" t="s">
        <v>137</v>
      </c>
      <c r="Q28" s="249"/>
      <c r="R28" s="251"/>
      <c r="S28" s="248"/>
      <c r="T28" s="5"/>
      <c r="V28" s="5"/>
      <c r="W28" s="5"/>
      <c r="X28" s="5"/>
      <c r="Y28" s="5"/>
      <c r="Z28" s="5"/>
      <c r="AA28" s="5"/>
      <c r="AB28" s="5"/>
      <c r="AD28" s="5"/>
      <c r="AF28" s="3" t="s">
        <v>18</v>
      </c>
      <c r="AG28" s="226">
        <f>SUM(AG26:AG27)</f>
        <v>216</v>
      </c>
      <c r="AH28" s="226">
        <f>SUM(AH26:AH27)</f>
        <v>426</v>
      </c>
      <c r="AI28" s="226"/>
      <c r="AJ28" s="226">
        <f>SUM(AG28:AH28)</f>
        <v>642</v>
      </c>
      <c r="AK28" s="226">
        <f>SUM(AK26:AK27)</f>
        <v>2367.5</v>
      </c>
      <c r="AL28" s="56"/>
      <c r="AN28" s="5" t="s">
        <v>139</v>
      </c>
      <c r="AO28" s="5"/>
      <c r="AP28" s="226">
        <v>18</v>
      </c>
      <c r="AQ28" s="40">
        <f>AP28/$AQ$11</f>
        <v>4.4444444444444446E-2</v>
      </c>
      <c r="AR28" s="7"/>
      <c r="AS28" s="7"/>
      <c r="AW28" s="7"/>
      <c r="AX28" s="7"/>
      <c r="AY28" s="23" t="s">
        <v>140</v>
      </c>
      <c r="AZ28" s="23" t="s">
        <v>141</v>
      </c>
      <c r="BA28" s="23" t="s">
        <v>51</v>
      </c>
      <c r="BB28" s="5"/>
      <c r="BC28" s="5"/>
    </row>
    <row r="29" spans="1:60" x14ac:dyDescent="0.3">
      <c r="B29" s="5" t="s">
        <v>18</v>
      </c>
      <c r="D29" s="8">
        <f t="shared" si="11"/>
        <v>6017</v>
      </c>
      <c r="E29" s="84">
        <f t="shared" si="11"/>
        <v>84105.5</v>
      </c>
      <c r="F29" s="35">
        <f t="shared" si="11"/>
        <v>5776.8166666666666</v>
      </c>
      <c r="G29" s="6"/>
      <c r="J29" s="61"/>
      <c r="K29" s="61"/>
      <c r="L29" s="61"/>
      <c r="M29" s="61"/>
      <c r="O29" s="206">
        <v>50</v>
      </c>
      <c r="P29" s="202" t="s">
        <v>142</v>
      </c>
      <c r="Q29" s="249">
        <v>239</v>
      </c>
      <c r="R29" s="251">
        <v>0</v>
      </c>
      <c r="S29" s="248">
        <f t="shared" si="0"/>
        <v>239</v>
      </c>
      <c r="T29" s="27"/>
      <c r="V29" s="5"/>
      <c r="W29" s="110"/>
      <c r="X29" s="111" t="s">
        <v>129</v>
      </c>
      <c r="Y29" s="111" t="s">
        <v>130</v>
      </c>
      <c r="Z29" s="111" t="s">
        <v>51</v>
      </c>
      <c r="AA29" s="23"/>
      <c r="AB29" s="23"/>
      <c r="AD29" s="5"/>
      <c r="AF29" s="3"/>
      <c r="AG29" s="7"/>
      <c r="AH29" s="7"/>
      <c r="AI29" s="7"/>
      <c r="AJ29" s="7"/>
      <c r="AK29" s="4"/>
      <c r="AL29" s="56"/>
      <c r="AN29" s="5" t="s">
        <v>144</v>
      </c>
      <c r="AO29" s="5"/>
      <c r="AP29" s="226">
        <v>32</v>
      </c>
      <c r="AQ29" s="40">
        <f>AP29/$AQ$11</f>
        <v>7.9012345679012344E-2</v>
      </c>
      <c r="AR29" s="6"/>
      <c r="AS29" s="6"/>
      <c r="AW29" s="6"/>
      <c r="AX29" s="6"/>
      <c r="AY29" s="23" t="s">
        <v>5</v>
      </c>
      <c r="AZ29" s="23" t="s">
        <v>5</v>
      </c>
      <c r="BA29" s="23" t="s">
        <v>5</v>
      </c>
      <c r="BB29" s="4" t="s">
        <v>6</v>
      </c>
      <c r="BC29" s="5"/>
    </row>
    <row r="30" spans="1:60" ht="15.6" x14ac:dyDescent="0.3">
      <c r="A30" s="5" t="s">
        <v>20</v>
      </c>
      <c r="B30" s="5"/>
      <c r="D30" s="54"/>
      <c r="E30" s="54"/>
      <c r="F30" s="73"/>
      <c r="G30" s="73"/>
      <c r="H30" s="285" t="s">
        <v>29</v>
      </c>
      <c r="I30" s="285"/>
      <c r="J30" s="285"/>
      <c r="K30" s="285"/>
      <c r="L30" s="285"/>
      <c r="M30" s="285"/>
      <c r="O30" s="206">
        <v>51</v>
      </c>
      <c r="P30" s="202" t="s">
        <v>145</v>
      </c>
      <c r="Q30" s="249">
        <v>1338</v>
      </c>
      <c r="R30" s="251">
        <v>360</v>
      </c>
      <c r="S30" s="248">
        <f t="shared" si="0"/>
        <v>1698</v>
      </c>
      <c r="T30" s="26"/>
      <c r="V30" s="5"/>
      <c r="W30" s="110" t="s">
        <v>135</v>
      </c>
      <c r="X30" s="233">
        <v>126</v>
      </c>
      <c r="Y30" s="233">
        <v>1775</v>
      </c>
      <c r="Z30" s="14">
        <f>SUM(X30:Y30)</f>
        <v>1901</v>
      </c>
      <c r="AA30" s="6"/>
      <c r="AB30" s="6"/>
      <c r="AD30" s="7"/>
      <c r="AE30" s="55"/>
      <c r="AF30" s="3" t="s">
        <v>61</v>
      </c>
      <c r="AG30" s="289" t="s">
        <v>246</v>
      </c>
      <c r="AH30" s="290"/>
      <c r="AI30" s="213"/>
      <c r="AJ30" s="158" t="s">
        <v>247</v>
      </c>
      <c r="AK30" s="158" t="s">
        <v>80</v>
      </c>
      <c r="AL30" s="56"/>
      <c r="AN30" s="5" t="s">
        <v>146</v>
      </c>
      <c r="AO30" s="5"/>
      <c r="AP30" s="226"/>
      <c r="AQ30" s="40">
        <f>AP30/$AQ$11</f>
        <v>0</v>
      </c>
      <c r="AR30" s="6"/>
      <c r="AS30" s="6"/>
      <c r="AW30" s="4" t="s">
        <v>147</v>
      </c>
      <c r="AX30" s="5"/>
      <c r="AY30" s="5"/>
      <c r="AZ30" s="5"/>
      <c r="BA30" s="5"/>
      <c r="BB30" s="5"/>
      <c r="BC30" s="5"/>
    </row>
    <row r="31" spans="1:60" x14ac:dyDescent="0.3">
      <c r="A31" s="5"/>
      <c r="B31" s="5" t="s">
        <v>14</v>
      </c>
      <c r="D31" s="11">
        <f t="shared" ref="D31:F33" si="12">D9+D20</f>
        <v>2807</v>
      </c>
      <c r="E31" s="87">
        <f t="shared" si="12"/>
        <v>14577</v>
      </c>
      <c r="F31" s="89">
        <f t="shared" si="12"/>
        <v>1059.625</v>
      </c>
      <c r="G31" s="6"/>
      <c r="O31" s="206">
        <v>52</v>
      </c>
      <c r="P31" s="202" t="s">
        <v>148</v>
      </c>
      <c r="Q31" s="249">
        <v>1092</v>
      </c>
      <c r="R31" s="251">
        <v>171</v>
      </c>
      <c r="S31" s="248">
        <f t="shared" si="0"/>
        <v>1263</v>
      </c>
      <c r="T31" s="26"/>
      <c r="V31" s="5"/>
      <c r="W31" s="110" t="s">
        <v>138</v>
      </c>
      <c r="X31" s="233">
        <v>126</v>
      </c>
      <c r="Y31" s="233">
        <v>1775</v>
      </c>
      <c r="Z31" s="14">
        <f>SUM(X31:Y31)</f>
        <v>1901</v>
      </c>
      <c r="AA31" s="6"/>
      <c r="AB31" s="6"/>
      <c r="AD31" s="7"/>
      <c r="AE31" s="57"/>
      <c r="AF31" s="5" t="s">
        <v>227</v>
      </c>
      <c r="AG31" s="292">
        <v>91</v>
      </c>
      <c r="AH31" s="292"/>
      <c r="AI31" s="281"/>
      <c r="AJ31" s="219">
        <v>312</v>
      </c>
      <c r="AK31" s="220">
        <f>AJ31/12</f>
        <v>26</v>
      </c>
      <c r="AL31" s="56"/>
      <c r="AN31" s="5" t="s">
        <v>150</v>
      </c>
      <c r="AO31" s="5"/>
      <c r="AP31" s="226"/>
      <c r="AQ31" s="40">
        <f>AP31/$AQ$11</f>
        <v>0</v>
      </c>
      <c r="AR31" s="6"/>
      <c r="AS31" s="6"/>
      <c r="AW31" s="38" t="s">
        <v>151</v>
      </c>
      <c r="AX31" s="5"/>
      <c r="AY31" s="229">
        <v>45063.5</v>
      </c>
      <c r="AZ31" s="6">
        <v>6639.5</v>
      </c>
      <c r="BA31" s="11">
        <f>SUM(AY31:AZ31)</f>
        <v>51703</v>
      </c>
      <c r="BB31" s="15">
        <f>BA31/15</f>
        <v>3446.8666666666668</v>
      </c>
      <c r="BC31" s="5"/>
    </row>
    <row r="32" spans="1:60" x14ac:dyDescent="0.3">
      <c r="A32" s="5"/>
      <c r="B32" s="5" t="s">
        <v>16</v>
      </c>
      <c r="D32" s="90">
        <f t="shared" si="12"/>
        <v>146</v>
      </c>
      <c r="E32" s="91">
        <f t="shared" si="12"/>
        <v>682.5</v>
      </c>
      <c r="F32" s="85">
        <f t="shared" si="12"/>
        <v>49.774999999999999</v>
      </c>
      <c r="G32" s="6"/>
      <c r="J32" s="286" t="s">
        <v>30</v>
      </c>
      <c r="K32" s="286"/>
      <c r="L32" s="286" t="s">
        <v>31</v>
      </c>
      <c r="M32" s="286"/>
      <c r="O32" s="206">
        <v>54</v>
      </c>
      <c r="P32" s="202" t="s">
        <v>152</v>
      </c>
      <c r="Q32" s="249">
        <v>82</v>
      </c>
      <c r="R32" s="251">
        <v>21</v>
      </c>
      <c r="S32" s="252">
        <f t="shared" si="0"/>
        <v>103</v>
      </c>
      <c r="T32" s="26"/>
      <c r="V32" s="5"/>
      <c r="W32" s="110" t="s">
        <v>143</v>
      </c>
      <c r="X32" s="232">
        <v>1</v>
      </c>
      <c r="Y32" s="232">
        <v>1</v>
      </c>
      <c r="Z32" s="232">
        <v>1</v>
      </c>
      <c r="AA32" s="46"/>
      <c r="AB32" s="46"/>
      <c r="AD32" s="7"/>
      <c r="AE32" s="56"/>
      <c r="AF32" s="5" t="s">
        <v>165</v>
      </c>
      <c r="AG32" s="7"/>
      <c r="AH32" s="155"/>
      <c r="AI32" s="155"/>
      <c r="AJ32" s="7"/>
      <c r="AK32" s="7"/>
      <c r="AL32" s="56"/>
      <c r="AN32" s="3" t="s">
        <v>18</v>
      </c>
      <c r="AO32" s="5"/>
      <c r="AP32" s="14">
        <f>SUM(AP27:AP31)</f>
        <v>405</v>
      </c>
      <c r="AQ32" s="40">
        <f>SUM(AQ27:AQ31)</f>
        <v>1</v>
      </c>
      <c r="AR32" s="6"/>
      <c r="AS32" s="6"/>
      <c r="AW32" s="38" t="s">
        <v>154</v>
      </c>
      <c r="AX32" s="5"/>
      <c r="AY32" s="6">
        <v>28753</v>
      </c>
      <c r="AZ32" s="6">
        <v>3391</v>
      </c>
      <c r="BA32" s="11">
        <f>SUM(AY32:AZ32)</f>
        <v>32144</v>
      </c>
      <c r="BB32" s="15">
        <f>BA32/15</f>
        <v>2142.9333333333334</v>
      </c>
      <c r="BC32" s="7"/>
    </row>
    <row r="33" spans="1:55" x14ac:dyDescent="0.3">
      <c r="B33" s="5" t="s">
        <v>18</v>
      </c>
      <c r="D33" s="8">
        <f t="shared" si="12"/>
        <v>2953</v>
      </c>
      <c r="E33" s="84">
        <f t="shared" si="12"/>
        <v>15259.5</v>
      </c>
      <c r="F33" s="35">
        <f t="shared" si="12"/>
        <v>1109.4000000000001</v>
      </c>
      <c r="G33" s="6"/>
      <c r="H33" s="2"/>
      <c r="J33" s="4" t="s">
        <v>32</v>
      </c>
      <c r="K33" s="4" t="s">
        <v>33</v>
      </c>
      <c r="L33" s="4" t="s">
        <v>32</v>
      </c>
      <c r="M33" s="17" t="s">
        <v>33</v>
      </c>
      <c r="O33" s="206" t="s">
        <v>155</v>
      </c>
      <c r="P33" s="202" t="s">
        <v>156</v>
      </c>
      <c r="Q33" s="222"/>
      <c r="R33" s="222"/>
      <c r="S33" s="253"/>
      <c r="T33" s="20"/>
      <c r="V33" s="5"/>
      <c r="W33" s="5"/>
      <c r="X33" s="5"/>
      <c r="Y33" s="7"/>
      <c r="Z33" s="7"/>
      <c r="AA33" s="7"/>
      <c r="AB33" s="7"/>
      <c r="AC33" s="7"/>
      <c r="AD33" s="5"/>
      <c r="AE33" s="56"/>
      <c r="AF33" s="5" t="s">
        <v>168</v>
      </c>
      <c r="AG33" s="7"/>
      <c r="AH33" s="155"/>
      <c r="AI33" s="155"/>
      <c r="AJ33" s="7"/>
      <c r="AK33" s="7"/>
      <c r="AN33" s="38" t="s">
        <v>158</v>
      </c>
      <c r="AO33" s="5" t="s">
        <v>159</v>
      </c>
      <c r="AP33" s="5"/>
      <c r="AQ33" s="5"/>
      <c r="AR33" s="5"/>
      <c r="AS33" s="5"/>
      <c r="AW33" s="5"/>
      <c r="AX33" s="5"/>
      <c r="AY33" s="8">
        <f>SUM(AY31:AY32)</f>
        <v>73816.5</v>
      </c>
      <c r="AZ33" s="8">
        <f>SUM(AZ31:AZ32)</f>
        <v>10030.5</v>
      </c>
      <c r="BA33" s="11">
        <f>SUM(AY33:AZ33)</f>
        <v>83847</v>
      </c>
      <c r="BB33" s="15">
        <f>BA33/15</f>
        <v>5589.8</v>
      </c>
      <c r="BC33" s="5"/>
    </row>
    <row r="34" spans="1:55" x14ac:dyDescent="0.3">
      <c r="A34" s="3" t="s">
        <v>34</v>
      </c>
      <c r="D34" s="10">
        <f>D29+D33</f>
        <v>8970</v>
      </c>
      <c r="E34" s="88">
        <f>E29+E33</f>
        <v>99365</v>
      </c>
      <c r="F34" s="86">
        <f>F29+F33</f>
        <v>6886.2166666666672</v>
      </c>
      <c r="G34" s="175"/>
      <c r="I34" s="241"/>
      <c r="J34" s="61"/>
      <c r="K34" s="61"/>
      <c r="L34" s="61"/>
      <c r="M34" s="61"/>
      <c r="O34" s="210"/>
      <c r="P34" s="211" t="s">
        <v>160</v>
      </c>
      <c r="Q34" s="223">
        <f>SUM(Q4:Q33)</f>
        <v>5985</v>
      </c>
      <c r="R34" s="223">
        <f>SUM(R4:R33)</f>
        <v>1906</v>
      </c>
      <c r="S34" s="247">
        <f>Q34+R34</f>
        <v>7891</v>
      </c>
      <c r="T34" s="39"/>
      <c r="V34" s="3"/>
      <c r="W34" s="2" t="s">
        <v>149</v>
      </c>
      <c r="X34" s="7"/>
      <c r="Y34" s="5"/>
      <c r="AA34" s="7"/>
      <c r="AB34" s="7"/>
      <c r="AC34" s="7"/>
      <c r="AD34" s="7"/>
      <c r="AE34" s="55"/>
      <c r="AF34" s="19" t="s">
        <v>236</v>
      </c>
      <c r="AG34" s="5"/>
      <c r="AH34" s="5"/>
      <c r="AI34" s="5"/>
      <c r="AJ34" s="5"/>
      <c r="AK34" s="5"/>
      <c r="AN34" s="5" t="s">
        <v>162</v>
      </c>
      <c r="AO34" s="5"/>
      <c r="AP34" s="5"/>
      <c r="AQ34" s="5"/>
      <c r="AR34" s="5"/>
      <c r="AS34" s="5"/>
      <c r="AW34" s="5"/>
      <c r="AX34" s="5"/>
      <c r="AY34" s="5"/>
      <c r="AZ34" s="5"/>
      <c r="BA34" s="5"/>
      <c r="BB34" s="5"/>
      <c r="BC34" s="5"/>
    </row>
    <row r="35" spans="1:55" x14ac:dyDescent="0.3">
      <c r="A35" s="18"/>
      <c r="B35" s="19"/>
      <c r="C35" s="18"/>
      <c r="D35" s="18"/>
      <c r="E35" s="18"/>
      <c r="F35" s="18"/>
      <c r="G35" s="18"/>
      <c r="I35" s="5" t="s">
        <v>192</v>
      </c>
      <c r="J35" s="76">
        <v>489</v>
      </c>
      <c r="K35" s="76">
        <v>13</v>
      </c>
      <c r="L35" s="76"/>
      <c r="M35" s="76">
        <v>0</v>
      </c>
      <c r="O35" s="5"/>
      <c r="P35" s="31" t="s">
        <v>163</v>
      </c>
      <c r="Q35" s="6">
        <v>950</v>
      </c>
      <c r="R35" s="6">
        <v>129</v>
      </c>
      <c r="S35" s="254">
        <f>Q35+R35</f>
        <v>1079</v>
      </c>
      <c r="T35" s="20"/>
      <c r="V35" s="5"/>
      <c r="W35" s="115"/>
      <c r="X35" s="112" t="s">
        <v>153</v>
      </c>
      <c r="Y35" s="230">
        <v>1796</v>
      </c>
      <c r="AA35" s="39"/>
      <c r="AB35" s="39"/>
      <c r="AC35" s="39"/>
      <c r="AD35" s="7"/>
      <c r="AE35" s="56"/>
      <c r="AN35" s="43" t="s">
        <v>166</v>
      </c>
      <c r="AO35" s="18"/>
      <c r="AP35" s="18"/>
      <c r="AQ35" s="18"/>
      <c r="AR35" s="18"/>
      <c r="AS35" s="18"/>
      <c r="AW35" s="4" t="s">
        <v>167</v>
      </c>
      <c r="AX35" s="5"/>
      <c r="AY35" s="6"/>
      <c r="AZ35" s="6"/>
      <c r="BA35" s="6"/>
      <c r="BB35" s="12"/>
      <c r="BC35" s="5"/>
    </row>
    <row r="36" spans="1:55" x14ac:dyDescent="0.3">
      <c r="A36" s="19"/>
      <c r="B36" s="18"/>
      <c r="C36" s="18"/>
      <c r="D36" s="18"/>
      <c r="E36" s="18"/>
      <c r="F36" s="18"/>
      <c r="G36" s="18"/>
      <c r="I36" s="5" t="s">
        <v>193</v>
      </c>
      <c r="J36" s="76">
        <v>415</v>
      </c>
      <c r="K36" s="76">
        <v>13</v>
      </c>
      <c r="L36" s="76"/>
      <c r="M36" s="76">
        <v>0</v>
      </c>
      <c r="O36" s="5"/>
      <c r="P36" s="5"/>
      <c r="Q36" s="75"/>
      <c r="R36" s="75"/>
      <c r="S36" s="255"/>
      <c r="T36" s="42"/>
      <c r="V36" s="5"/>
      <c r="W36" s="115"/>
      <c r="X36" s="112" t="s">
        <v>157</v>
      </c>
      <c r="Y36" s="231">
        <v>105</v>
      </c>
      <c r="AA36" s="5"/>
      <c r="AB36" s="5"/>
      <c r="AC36" s="5"/>
      <c r="AD36" s="5"/>
      <c r="AE36" s="56"/>
      <c r="AN36" s="43" t="s">
        <v>169</v>
      </c>
      <c r="AO36" s="5"/>
      <c r="AP36" s="17"/>
      <c r="AQ36" s="17"/>
      <c r="AR36" s="18"/>
      <c r="AS36" s="18"/>
      <c r="AW36" s="5" t="s">
        <v>170</v>
      </c>
      <c r="AX36" s="5"/>
      <c r="AY36" s="6">
        <v>10289</v>
      </c>
      <c r="AZ36" s="6">
        <v>5229</v>
      </c>
      <c r="BA36" s="8">
        <f>SUM(AY36:AZ36)</f>
        <v>15518</v>
      </c>
      <c r="BB36" s="16">
        <f>BA36/12</f>
        <v>1293.1666666666667</v>
      </c>
      <c r="BC36" s="5"/>
    </row>
    <row r="37" spans="1:55" ht="17.399999999999999" x14ac:dyDescent="0.3">
      <c r="A37" s="19"/>
      <c r="B37" s="18"/>
      <c r="C37" s="18"/>
      <c r="D37" s="18"/>
      <c r="E37" s="18"/>
      <c r="F37" s="18"/>
      <c r="G37" s="18"/>
      <c r="I37" s="5" t="s">
        <v>35</v>
      </c>
      <c r="J37" s="242">
        <v>904</v>
      </c>
      <c r="K37" s="76">
        <v>13</v>
      </c>
      <c r="L37" s="242"/>
      <c r="M37" s="76">
        <v>0</v>
      </c>
      <c r="O37" s="5"/>
      <c r="P37" s="244" t="s">
        <v>171</v>
      </c>
      <c r="Q37" s="245">
        <f>Q34+Q35</f>
        <v>6935</v>
      </c>
      <c r="R37" s="245">
        <f>R34+R35</f>
        <v>2035</v>
      </c>
      <c r="S37" s="246">
        <f>Q37+R37</f>
        <v>8970</v>
      </c>
      <c r="T37" s="20"/>
      <c r="V37" s="5"/>
      <c r="W37" s="115"/>
      <c r="X37" s="112" t="s">
        <v>161</v>
      </c>
      <c r="Y37" s="230">
        <v>2419</v>
      </c>
      <c r="AA37" s="5"/>
      <c r="AB37" s="5"/>
      <c r="AC37" s="5"/>
      <c r="AD37" s="5"/>
      <c r="AE37" s="55"/>
      <c r="AN37" s="43" t="s">
        <v>173</v>
      </c>
      <c r="AO37" s="5"/>
      <c r="AP37" s="5"/>
      <c r="AQ37" s="5"/>
      <c r="AR37" s="18"/>
      <c r="AS37" s="18"/>
      <c r="AW37" s="3" t="s">
        <v>18</v>
      </c>
      <c r="AX37" s="6"/>
      <c r="AY37" s="10">
        <f>SUM(AY33,AY36)</f>
        <v>84105.5</v>
      </c>
      <c r="AZ37" s="10">
        <f>SUM(AZ33,AZ36)</f>
        <v>15259.5</v>
      </c>
      <c r="BA37" s="10">
        <f>SUM(BA33,BA36)</f>
        <v>99365</v>
      </c>
      <c r="BB37" s="10">
        <f>(BA33/15) + (BA36/12)</f>
        <v>6882.9666666666672</v>
      </c>
      <c r="BC37" s="5"/>
    </row>
    <row r="38" spans="1:55" ht="15.6" x14ac:dyDescent="0.3">
      <c r="A38" s="291" t="s">
        <v>217</v>
      </c>
      <c r="B38" s="291"/>
      <c r="C38" s="291"/>
      <c r="D38" s="291"/>
      <c r="E38" s="291"/>
      <c r="F38" s="291"/>
      <c r="G38" s="173"/>
      <c r="H38" s="18"/>
      <c r="I38" s="5" t="s">
        <v>36</v>
      </c>
      <c r="J38" s="243">
        <v>0.61</v>
      </c>
      <c r="K38" s="76">
        <v>3</v>
      </c>
      <c r="L38" s="76"/>
      <c r="M38" s="76">
        <v>0</v>
      </c>
      <c r="O38" s="5"/>
      <c r="P38" s="5"/>
      <c r="Q38" s="7"/>
      <c r="R38" s="7"/>
      <c r="T38" s="20"/>
      <c r="V38" s="5"/>
      <c r="W38" s="115"/>
      <c r="X38" s="112" t="s">
        <v>164</v>
      </c>
      <c r="Y38" s="230">
        <v>2285</v>
      </c>
      <c r="AA38" s="18"/>
      <c r="AB38" s="18"/>
      <c r="AC38" s="18"/>
      <c r="AD38" s="5"/>
      <c r="AE38" s="55"/>
      <c r="AN38" s="43" t="s">
        <v>175</v>
      </c>
      <c r="AO38" s="5"/>
      <c r="AP38" s="31"/>
      <c r="AQ38" s="31"/>
      <c r="AR38" s="18"/>
      <c r="AS38" s="18"/>
    </row>
    <row r="39" spans="1:55" x14ac:dyDescent="0.3">
      <c r="A39" s="127" t="s">
        <v>218</v>
      </c>
      <c r="B39" s="122"/>
      <c r="C39" s="122"/>
      <c r="D39" s="122" t="s">
        <v>4</v>
      </c>
      <c r="E39" s="122" t="s">
        <v>224</v>
      </c>
      <c r="H39" s="18"/>
      <c r="I39" s="19"/>
      <c r="J39" s="18"/>
      <c r="K39" s="18"/>
      <c r="L39" s="18"/>
      <c r="M39" s="18"/>
      <c r="O39" s="18"/>
      <c r="S39" s="45"/>
      <c r="T39" s="6"/>
      <c r="V39" s="5"/>
      <c r="W39" s="5"/>
      <c r="X39" s="5"/>
      <c r="Y39" s="5"/>
      <c r="Z39" s="5"/>
      <c r="AA39" s="5"/>
      <c r="AB39" s="5"/>
      <c r="AC39" s="5"/>
      <c r="AD39" s="5"/>
      <c r="AE39" s="55"/>
      <c r="AN39" s="43" t="s">
        <v>177</v>
      </c>
      <c r="AO39" s="5"/>
      <c r="AP39" s="31"/>
      <c r="AQ39" s="31"/>
      <c r="AR39" s="5"/>
      <c r="AS39" s="18"/>
    </row>
    <row r="40" spans="1:55" x14ac:dyDescent="0.3">
      <c r="A40" s="126" t="s">
        <v>25</v>
      </c>
      <c r="H40" s="18"/>
      <c r="O40" s="5"/>
      <c r="T40" s="20"/>
      <c r="W40" s="19" t="s">
        <v>172</v>
      </c>
      <c r="Y40" s="7"/>
      <c r="Z40" s="7"/>
      <c r="AA40" s="7"/>
      <c r="AB40" s="7"/>
      <c r="AC40" s="7"/>
      <c r="AD40" s="7"/>
      <c r="AE40" s="55"/>
      <c r="AN40" s="43" t="s">
        <v>178</v>
      </c>
      <c r="AO40" s="5"/>
      <c r="AP40" s="31"/>
      <c r="AQ40" s="31"/>
      <c r="AR40" s="5"/>
      <c r="AS40" s="18"/>
    </row>
    <row r="41" spans="1:55" x14ac:dyDescent="0.3">
      <c r="A41" s="126"/>
      <c r="B41" s="125" t="s">
        <v>221</v>
      </c>
      <c r="D41" s="133">
        <v>3022</v>
      </c>
      <c r="E41" s="133">
        <v>44739</v>
      </c>
      <c r="F41" s="130">
        <f>E41/15</f>
        <v>2982.6</v>
      </c>
      <c r="G41" s="176"/>
      <c r="AE41" s="55"/>
    </row>
    <row r="42" spans="1:55" ht="15.6" x14ac:dyDescent="0.3">
      <c r="B42" s="125" t="s">
        <v>252</v>
      </c>
      <c r="D42" s="133">
        <v>1938</v>
      </c>
      <c r="E42" s="133">
        <v>27433.5</v>
      </c>
      <c r="F42" s="130">
        <f>E42/15</f>
        <v>1828.9</v>
      </c>
      <c r="G42" s="176"/>
      <c r="H42" s="282" t="s">
        <v>237</v>
      </c>
      <c r="I42" s="282"/>
      <c r="J42" s="282"/>
      <c r="K42" s="282"/>
      <c r="L42" s="282"/>
      <c r="M42" s="282"/>
      <c r="AN42" s="123" t="s">
        <v>213</v>
      </c>
      <c r="AO42" s="124"/>
    </row>
    <row r="43" spans="1:55" ht="15.6" x14ac:dyDescent="0.3">
      <c r="B43" s="125" t="s">
        <v>253</v>
      </c>
      <c r="D43" s="133">
        <v>127</v>
      </c>
      <c r="E43" s="133">
        <v>1746</v>
      </c>
      <c r="F43" s="130">
        <f>E43/15</f>
        <v>116.4</v>
      </c>
      <c r="G43" s="176"/>
      <c r="AN43" s="123"/>
      <c r="AO43" s="124"/>
    </row>
    <row r="44" spans="1:55" x14ac:dyDescent="0.3">
      <c r="B44" s="125" t="s">
        <v>18</v>
      </c>
      <c r="D44" s="131">
        <f>D42+D41+D43</f>
        <v>5087</v>
      </c>
      <c r="E44" s="131">
        <f>E42+E41+E43</f>
        <v>73918.5</v>
      </c>
      <c r="F44" s="132">
        <f>F42+F41+F43</f>
        <v>4927.8999999999996</v>
      </c>
      <c r="G44" s="176"/>
      <c r="I44" s="177"/>
      <c r="J44" s="178" t="s">
        <v>194</v>
      </c>
      <c r="K44" s="178" t="s">
        <v>238</v>
      </c>
      <c r="L44" s="178" t="s">
        <v>51</v>
      </c>
    </row>
    <row r="45" spans="1:55" x14ac:dyDescent="0.3">
      <c r="B45" s="125"/>
      <c r="D45" s="129"/>
      <c r="E45" s="129"/>
      <c r="F45" s="129"/>
      <c r="G45" s="129"/>
      <c r="I45" t="s">
        <v>254</v>
      </c>
      <c r="J45" s="221">
        <v>734</v>
      </c>
      <c r="K45" s="221">
        <v>150</v>
      </c>
      <c r="L45" s="197">
        <f>SUM(J45:K45)</f>
        <v>884</v>
      </c>
      <c r="AN45" s="36" t="s">
        <v>131</v>
      </c>
      <c r="AO45" s="37">
        <f>AQ11</f>
        <v>405</v>
      </c>
      <c r="AP45" s="52" t="s">
        <v>4</v>
      </c>
      <c r="AQ45" s="52" t="s">
        <v>132</v>
      </c>
    </row>
    <row r="46" spans="1:55" x14ac:dyDescent="0.3">
      <c r="A46" s="126" t="s">
        <v>20</v>
      </c>
      <c r="B46" s="125"/>
      <c r="D46" s="129"/>
      <c r="E46" s="129"/>
      <c r="F46" s="129"/>
      <c r="G46" s="176"/>
      <c r="I46" t="s">
        <v>255</v>
      </c>
      <c r="J46" s="221">
        <v>1891</v>
      </c>
      <c r="K46" s="221">
        <v>641</v>
      </c>
      <c r="L46" s="197">
        <f t="shared" ref="L46:L52" si="13">SUM(J46:K46)</f>
        <v>2532</v>
      </c>
      <c r="AN46" s="5" t="s">
        <v>214</v>
      </c>
      <c r="AO46" s="5"/>
      <c r="AP46" s="226">
        <v>323</v>
      </c>
      <c r="AQ46" s="40">
        <f>AP46/$AQ$11</f>
        <v>0.79753086419753083</v>
      </c>
    </row>
    <row r="47" spans="1:55" x14ac:dyDescent="0.3">
      <c r="B47" s="125" t="s">
        <v>221</v>
      </c>
      <c r="D47" s="133">
        <v>323</v>
      </c>
      <c r="E47" s="133">
        <v>2599.5</v>
      </c>
      <c r="F47" s="130">
        <f>E47/12</f>
        <v>216.625</v>
      </c>
      <c r="G47" s="176"/>
      <c r="I47" t="s">
        <v>256</v>
      </c>
      <c r="J47" s="221">
        <v>3905</v>
      </c>
      <c r="K47" s="221">
        <v>1134</v>
      </c>
      <c r="L47" s="197">
        <f t="shared" si="13"/>
        <v>5039</v>
      </c>
      <c r="AN47" s="5" t="s">
        <v>215</v>
      </c>
      <c r="AO47" s="5"/>
      <c r="AP47" s="226">
        <v>57</v>
      </c>
      <c r="AQ47" s="40">
        <f>AP47/$AQ$11</f>
        <v>0.14074074074074075</v>
      </c>
    </row>
    <row r="48" spans="1:55" x14ac:dyDescent="0.3">
      <c r="B48" s="125" t="s">
        <v>252</v>
      </c>
      <c r="D48" s="133">
        <v>1303</v>
      </c>
      <c r="E48" s="133">
        <v>5941.5</v>
      </c>
      <c r="F48" s="130">
        <f>E48/12</f>
        <v>495.125</v>
      </c>
      <c r="G48" s="176"/>
      <c r="I48" t="s">
        <v>257</v>
      </c>
      <c r="J48" s="221">
        <v>91</v>
      </c>
      <c r="K48" s="221">
        <v>21</v>
      </c>
      <c r="L48" s="197">
        <f t="shared" si="13"/>
        <v>112</v>
      </c>
      <c r="AN48" s="5" t="s">
        <v>216</v>
      </c>
      <c r="AO48" s="5"/>
      <c r="AP48" s="226">
        <v>25</v>
      </c>
      <c r="AQ48" s="40">
        <f>AP48/$AQ$11</f>
        <v>6.1728395061728392E-2</v>
      </c>
    </row>
    <row r="49" spans="1:43" x14ac:dyDescent="0.3">
      <c r="B49" s="125" t="s">
        <v>253</v>
      </c>
      <c r="D49" s="133">
        <v>222</v>
      </c>
      <c r="E49" s="133">
        <v>1192.5</v>
      </c>
      <c r="F49" s="130">
        <f t="shared" ref="F49" si="14">E49/12</f>
        <v>99.375</v>
      </c>
      <c r="G49" s="176"/>
      <c r="I49" t="s">
        <v>258</v>
      </c>
      <c r="J49" s="221">
        <v>197</v>
      </c>
      <c r="K49" s="221">
        <v>44</v>
      </c>
      <c r="L49" s="197">
        <f t="shared" si="13"/>
        <v>241</v>
      </c>
      <c r="AN49" s="3" t="s">
        <v>18</v>
      </c>
      <c r="AO49" s="5"/>
      <c r="AP49" s="14">
        <f>SUM(AP46:AP48)</f>
        <v>405</v>
      </c>
      <c r="AQ49" s="40">
        <f>SUM(AQ46:AQ48)</f>
        <v>1</v>
      </c>
    </row>
    <row r="50" spans="1:43" x14ac:dyDescent="0.3">
      <c r="B50" s="125" t="s">
        <v>18</v>
      </c>
      <c r="D50" s="131">
        <f>D48+D47+D49</f>
        <v>1848</v>
      </c>
      <c r="E50" s="131">
        <f>E48+E47+E49</f>
        <v>9733.5</v>
      </c>
      <c r="F50" s="132">
        <f>F48+F47+F49</f>
        <v>811.125</v>
      </c>
      <c r="G50" s="6"/>
      <c r="I50" t="s">
        <v>259</v>
      </c>
      <c r="J50" s="221">
        <v>53</v>
      </c>
      <c r="K50" s="221">
        <v>15</v>
      </c>
      <c r="L50" s="197">
        <f t="shared" si="13"/>
        <v>68</v>
      </c>
    </row>
    <row r="51" spans="1:43" x14ac:dyDescent="0.3">
      <c r="B51" s="125"/>
      <c r="F51" s="6"/>
      <c r="I51" t="s">
        <v>260</v>
      </c>
      <c r="J51" s="221">
        <v>48</v>
      </c>
      <c r="K51" s="221">
        <v>25</v>
      </c>
      <c r="L51" s="197">
        <f t="shared" si="13"/>
        <v>73</v>
      </c>
    </row>
    <row r="52" spans="1:43" x14ac:dyDescent="0.3">
      <c r="A52" s="126" t="s">
        <v>222</v>
      </c>
      <c r="B52" s="125"/>
      <c r="G52" s="176"/>
      <c r="I52" t="s">
        <v>261</v>
      </c>
      <c r="J52" s="221">
        <v>16</v>
      </c>
      <c r="K52" s="221">
        <v>5</v>
      </c>
      <c r="L52" s="197">
        <f t="shared" si="13"/>
        <v>21</v>
      </c>
    </row>
    <row r="53" spans="1:43" x14ac:dyDescent="0.3">
      <c r="B53" s="125" t="s">
        <v>221</v>
      </c>
      <c r="D53" s="134">
        <f t="shared" ref="D53:E55" si="15">D41+D47</f>
        <v>3345</v>
      </c>
      <c r="E53" s="134">
        <f t="shared" si="15"/>
        <v>47338.5</v>
      </c>
      <c r="F53" s="132">
        <f>E53/15</f>
        <v>3155.9</v>
      </c>
      <c r="G53" s="176"/>
      <c r="I53" s="195" t="s">
        <v>51</v>
      </c>
      <c r="J53" s="196">
        <f>SUM(J45:J52)</f>
        <v>6935</v>
      </c>
      <c r="K53" s="196">
        <f>SUM(K45:K52)</f>
        <v>2035</v>
      </c>
      <c r="L53" s="196">
        <f>SUM(L45:L52)</f>
        <v>8970</v>
      </c>
    </row>
    <row r="54" spans="1:43" x14ac:dyDescent="0.3">
      <c r="B54" s="125" t="s">
        <v>252</v>
      </c>
      <c r="D54" s="134">
        <f t="shared" si="15"/>
        <v>3241</v>
      </c>
      <c r="E54" s="134">
        <f t="shared" si="15"/>
        <v>33375</v>
      </c>
      <c r="F54" s="132">
        <f>E54/15</f>
        <v>2225</v>
      </c>
      <c r="G54" s="176"/>
    </row>
    <row r="55" spans="1:43" x14ac:dyDescent="0.3">
      <c r="B55" s="125" t="s">
        <v>253</v>
      </c>
      <c r="D55" s="134">
        <f t="shared" si="15"/>
        <v>349</v>
      </c>
      <c r="E55" s="134">
        <f t="shared" si="15"/>
        <v>2938.5</v>
      </c>
      <c r="F55" s="130">
        <f>E55/15</f>
        <v>195.9</v>
      </c>
      <c r="G55" s="176"/>
    </row>
    <row r="56" spans="1:43" x14ac:dyDescent="0.3">
      <c r="B56" s="125" t="s">
        <v>18</v>
      </c>
      <c r="D56" s="132">
        <f>D54+D53+D55</f>
        <v>6935</v>
      </c>
      <c r="E56" s="132">
        <f>E54+E53+E55</f>
        <v>83652</v>
      </c>
      <c r="F56" s="132">
        <f>F54+F53+F55</f>
        <v>5576.7999999999993</v>
      </c>
    </row>
    <row r="57" spans="1:43" x14ac:dyDescent="0.3">
      <c r="B57" s="125"/>
    </row>
    <row r="58" spans="1:43" x14ac:dyDescent="0.3">
      <c r="A58" s="127" t="s">
        <v>24</v>
      </c>
      <c r="B58" s="128"/>
      <c r="C58" s="122"/>
      <c r="D58" s="122"/>
      <c r="E58" s="122"/>
    </row>
    <row r="59" spans="1:43" x14ac:dyDescent="0.3">
      <c r="A59" s="126" t="s">
        <v>25</v>
      </c>
      <c r="B59" s="125"/>
      <c r="G59" s="176"/>
    </row>
    <row r="60" spans="1:43" x14ac:dyDescent="0.3">
      <c r="B60" s="125" t="s">
        <v>221</v>
      </c>
      <c r="D60" s="133">
        <v>464</v>
      </c>
      <c r="E60" s="133">
        <v>5225.5</v>
      </c>
      <c r="F60" s="130">
        <f>E60/12</f>
        <v>435.45833333333331</v>
      </c>
      <c r="G60" s="176"/>
    </row>
    <row r="61" spans="1:43" x14ac:dyDescent="0.3">
      <c r="B61" s="125" t="s">
        <v>252</v>
      </c>
      <c r="D61" s="133">
        <v>252</v>
      </c>
      <c r="E61" s="133">
        <v>2715.5</v>
      </c>
      <c r="F61" s="130">
        <f t="shared" ref="F61:F62" si="16">E61/12</f>
        <v>226.29166666666666</v>
      </c>
      <c r="G61" s="176"/>
    </row>
    <row r="62" spans="1:43" x14ac:dyDescent="0.3">
      <c r="B62" s="125" t="s">
        <v>253</v>
      </c>
      <c r="D62" s="133">
        <v>214</v>
      </c>
      <c r="E62" s="133">
        <v>2246</v>
      </c>
      <c r="F62" s="130">
        <f t="shared" si="16"/>
        <v>187.16666666666666</v>
      </c>
      <c r="G62" s="176"/>
    </row>
    <row r="63" spans="1:43" x14ac:dyDescent="0.3">
      <c r="B63" s="125" t="s">
        <v>18</v>
      </c>
      <c r="D63" s="131">
        <f>D61+D60+D62</f>
        <v>930</v>
      </c>
      <c r="E63" s="131">
        <f>E61+E60+E62</f>
        <v>10187</v>
      </c>
      <c r="F63" s="132">
        <f>F61+F60+F62</f>
        <v>848.91666666666663</v>
      </c>
      <c r="G63" s="129"/>
    </row>
    <row r="64" spans="1:43" x14ac:dyDescent="0.3">
      <c r="A64" s="126" t="s">
        <v>20</v>
      </c>
      <c r="B64" s="125"/>
      <c r="D64" s="129"/>
      <c r="E64" s="129"/>
      <c r="F64" s="129"/>
      <c r="G64" s="176"/>
    </row>
    <row r="65" spans="1:7" x14ac:dyDescent="0.3">
      <c r="B65" s="125" t="s">
        <v>221</v>
      </c>
      <c r="D65" s="133">
        <v>159</v>
      </c>
      <c r="E65" s="133">
        <v>962.5</v>
      </c>
      <c r="F65" s="130">
        <f>E65/12</f>
        <v>80.208333333333329</v>
      </c>
      <c r="G65" s="176"/>
    </row>
    <row r="66" spans="1:7" x14ac:dyDescent="0.3">
      <c r="B66" s="125" t="s">
        <v>252</v>
      </c>
      <c r="D66" s="133">
        <v>506</v>
      </c>
      <c r="E66" s="133">
        <v>2469.5</v>
      </c>
      <c r="F66" s="130">
        <f t="shared" ref="F66:F67" si="17">E66/12</f>
        <v>205.79166666666666</v>
      </c>
      <c r="G66" s="176"/>
    </row>
    <row r="67" spans="1:7" x14ac:dyDescent="0.3">
      <c r="B67" s="125" t="s">
        <v>253</v>
      </c>
      <c r="D67" s="133">
        <v>440</v>
      </c>
      <c r="E67" s="133">
        <v>2094</v>
      </c>
      <c r="F67" s="130">
        <f t="shared" si="17"/>
        <v>174.5</v>
      </c>
      <c r="G67" s="176"/>
    </row>
    <row r="68" spans="1:7" x14ac:dyDescent="0.3">
      <c r="B68" s="125" t="s">
        <v>18</v>
      </c>
      <c r="D68" s="131">
        <f>D66+D65+D67</f>
        <v>1105</v>
      </c>
      <c r="E68" s="131">
        <f>E66+E65+E67</f>
        <v>5526</v>
      </c>
      <c r="F68" s="132">
        <f>F66+F65+F67</f>
        <v>460.5</v>
      </c>
      <c r="G68" s="129"/>
    </row>
    <row r="69" spans="1:7" x14ac:dyDescent="0.3">
      <c r="A69" s="126" t="s">
        <v>223</v>
      </c>
      <c r="B69" s="125"/>
      <c r="D69" s="129"/>
      <c r="E69" s="129"/>
      <c r="F69" s="129"/>
      <c r="G69" s="176"/>
    </row>
    <row r="70" spans="1:7" x14ac:dyDescent="0.3">
      <c r="B70" s="125" t="s">
        <v>221</v>
      </c>
      <c r="D70" s="134">
        <f t="shared" ref="D70:E72" si="18">D60+D65</f>
        <v>623</v>
      </c>
      <c r="E70" s="134">
        <f t="shared" si="18"/>
        <v>6188</v>
      </c>
      <c r="F70" s="132">
        <f>E70/12</f>
        <v>515.66666666666663</v>
      </c>
      <c r="G70" s="176"/>
    </row>
    <row r="71" spans="1:7" x14ac:dyDescent="0.3">
      <c r="B71" s="125" t="s">
        <v>252</v>
      </c>
      <c r="D71" s="134">
        <f t="shared" si="18"/>
        <v>758</v>
      </c>
      <c r="E71" s="134">
        <f t="shared" si="18"/>
        <v>5185</v>
      </c>
      <c r="F71" s="132">
        <f t="shared" ref="F71:F72" si="19">E71/12</f>
        <v>432.08333333333331</v>
      </c>
      <c r="G71" s="176"/>
    </row>
    <row r="72" spans="1:7" x14ac:dyDescent="0.3">
      <c r="B72" s="125" t="s">
        <v>253</v>
      </c>
      <c r="D72" s="134">
        <f t="shared" si="18"/>
        <v>654</v>
      </c>
      <c r="E72" s="134">
        <f t="shared" si="18"/>
        <v>4340</v>
      </c>
      <c r="F72" s="132">
        <f t="shared" si="19"/>
        <v>361.66666666666669</v>
      </c>
      <c r="G72" s="176"/>
    </row>
    <row r="73" spans="1:7" x14ac:dyDescent="0.3">
      <c r="B73" s="125" t="s">
        <v>18</v>
      </c>
      <c r="D73" s="132">
        <f>D71+D70+D72</f>
        <v>2035</v>
      </c>
      <c r="E73" s="132">
        <f>E71+E70+E72</f>
        <v>15713</v>
      </c>
      <c r="F73" s="132">
        <f>F71+F70+F72</f>
        <v>1309.4166666666667</v>
      </c>
    </row>
  </sheetData>
  <mergeCells count="33">
    <mergeCell ref="BE1:BH1"/>
    <mergeCell ref="BF12:BH12"/>
    <mergeCell ref="AF1:AL1"/>
    <mergeCell ref="W4:AD4"/>
    <mergeCell ref="W1:AD2"/>
    <mergeCell ref="BE2:BH2"/>
    <mergeCell ref="AN23:AS23"/>
    <mergeCell ref="O1:T1"/>
    <mergeCell ref="V3:AD3"/>
    <mergeCell ref="BB2:BC14"/>
    <mergeCell ref="V5:AD5"/>
    <mergeCell ref="V6:AD6"/>
    <mergeCell ref="AS6:AU7"/>
    <mergeCell ref="AN1:AU1"/>
    <mergeCell ref="AW1:BC1"/>
    <mergeCell ref="AS16:AU17"/>
    <mergeCell ref="BF15:BH15"/>
    <mergeCell ref="AS18:AU21"/>
    <mergeCell ref="BF17:BH17"/>
    <mergeCell ref="AF21:AK21"/>
    <mergeCell ref="W27:Z27"/>
    <mergeCell ref="AW25:BC25"/>
    <mergeCell ref="AW26:BC26"/>
    <mergeCell ref="AG30:AH30"/>
    <mergeCell ref="A38:F38"/>
    <mergeCell ref="AG31:AH31"/>
    <mergeCell ref="H42:M42"/>
    <mergeCell ref="A1:F1"/>
    <mergeCell ref="H1:M1"/>
    <mergeCell ref="A2:F2"/>
    <mergeCell ref="H30:M30"/>
    <mergeCell ref="J32:K32"/>
    <mergeCell ref="L32:M32"/>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72"/>
  <sheetViews>
    <sheetView topLeftCell="AM1" zoomScaleNormal="100" workbookViewId="0">
      <selection sqref="A1:F1"/>
    </sheetView>
  </sheetViews>
  <sheetFormatPr defaultRowHeight="14.4" x14ac:dyDescent="0.3"/>
  <cols>
    <col min="3" max="3" width="3.6640625" customWidth="1"/>
    <col min="4" max="5" width="11.44140625" customWidth="1"/>
    <col min="6" max="6" width="8.33203125" customWidth="1"/>
    <col min="7" max="7" width="5.5546875" customWidth="1"/>
    <col min="9" max="9" width="25.33203125" customWidth="1"/>
    <col min="10" max="10" width="13.109375" customWidth="1"/>
    <col min="11" max="11" width="15.33203125" bestFit="1" customWidth="1"/>
    <col min="12" max="12" width="12.5546875" customWidth="1"/>
    <col min="13" max="13" width="19" customWidth="1"/>
    <col min="16" max="16" width="12.33203125" customWidth="1"/>
    <col min="17" max="17" width="33.33203125" customWidth="1"/>
    <col min="18" max="18" width="13.6640625" style="20" customWidth="1"/>
    <col min="19" max="19" width="11.6640625" style="20" customWidth="1"/>
    <col min="20" max="20" width="9.33203125" style="44"/>
    <col min="24" max="24" width="18.5546875" customWidth="1"/>
    <col min="25" max="26" width="10.6640625" customWidth="1"/>
    <col min="27" max="27" width="17.6640625" customWidth="1"/>
    <col min="28" max="31" width="10.6640625" customWidth="1"/>
    <col min="33" max="33" width="27" customWidth="1"/>
    <col min="35" max="35" width="9" customWidth="1"/>
    <col min="36" max="36" width="15.33203125" customWidth="1"/>
    <col min="37" max="37" width="12.44140625" customWidth="1"/>
    <col min="38" max="38" width="9.33203125" style="20"/>
    <col min="41" max="41" width="14.33203125" customWidth="1"/>
    <col min="42" max="42" width="11.33203125" customWidth="1"/>
    <col min="43" max="43" width="11" customWidth="1"/>
    <col min="50" max="50" width="23.44140625" customWidth="1"/>
    <col min="51" max="51" width="15.5546875" customWidth="1"/>
    <col min="52" max="52" width="31.6640625" customWidth="1"/>
    <col min="53" max="53" width="11.6640625" customWidth="1"/>
    <col min="54" max="56" width="12.33203125" customWidth="1"/>
    <col min="57" max="57" width="16" customWidth="1"/>
    <col min="58" max="60" width="14.33203125" customWidth="1"/>
  </cols>
  <sheetData>
    <row r="1" spans="1:60" s="109" customFormat="1" ht="31.5" customHeight="1" x14ac:dyDescent="0.3">
      <c r="A1" s="283" t="s">
        <v>0</v>
      </c>
      <c r="B1" s="283"/>
      <c r="C1" s="283"/>
      <c r="D1" s="283"/>
      <c r="E1" s="283"/>
      <c r="F1" s="283"/>
      <c r="G1" s="173"/>
      <c r="H1" s="283" t="s">
        <v>1</v>
      </c>
      <c r="I1" s="283"/>
      <c r="J1" s="283"/>
      <c r="K1" s="283"/>
      <c r="L1" s="283"/>
      <c r="M1" s="283"/>
      <c r="P1" s="291" t="s">
        <v>37</v>
      </c>
      <c r="Q1" s="291"/>
      <c r="R1" s="291"/>
      <c r="S1" s="291"/>
      <c r="T1" s="291"/>
      <c r="U1" s="291"/>
      <c r="W1" s="283" t="s">
        <v>38</v>
      </c>
      <c r="X1" s="283"/>
      <c r="Y1" s="283"/>
      <c r="Z1" s="283"/>
      <c r="AA1" s="283"/>
      <c r="AB1" s="283"/>
      <c r="AC1" s="283"/>
      <c r="AD1" s="283"/>
      <c r="AE1" s="283"/>
      <c r="AF1" s="283" t="s">
        <v>180</v>
      </c>
      <c r="AG1" s="283"/>
      <c r="AH1" s="283"/>
      <c r="AI1" s="283"/>
      <c r="AJ1" s="283"/>
      <c r="AK1" s="283"/>
      <c r="AL1" s="283"/>
      <c r="AN1" s="283" t="s">
        <v>211</v>
      </c>
      <c r="AO1" s="283"/>
      <c r="AP1" s="283"/>
      <c r="AQ1" s="283"/>
      <c r="AR1" s="283"/>
      <c r="AS1" s="283"/>
      <c r="AT1" s="283"/>
      <c r="AU1" s="283"/>
      <c r="AW1" s="307" t="s">
        <v>39</v>
      </c>
      <c r="AX1" s="307"/>
      <c r="AY1" s="307"/>
      <c r="AZ1" s="307"/>
      <c r="BA1" s="307"/>
      <c r="BB1" s="307"/>
      <c r="BC1" s="307"/>
      <c r="BE1" s="308" t="s">
        <v>210</v>
      </c>
      <c r="BF1" s="308"/>
      <c r="BG1" s="308"/>
      <c r="BH1" s="308"/>
    </row>
    <row r="2" spans="1:60" ht="15.75" customHeight="1" x14ac:dyDescent="0.3">
      <c r="A2" s="284" t="s">
        <v>2</v>
      </c>
      <c r="B2" s="284"/>
      <c r="C2" s="284"/>
      <c r="D2" s="284"/>
      <c r="E2" s="284"/>
      <c r="F2" s="284"/>
      <c r="G2" s="174"/>
      <c r="P2" s="2" t="s">
        <v>40</v>
      </c>
      <c r="Q2" s="2" t="s">
        <v>41</v>
      </c>
      <c r="R2" s="23" t="s">
        <v>42</v>
      </c>
      <c r="S2" s="23" t="s">
        <v>43</v>
      </c>
      <c r="T2" s="51" t="s">
        <v>51</v>
      </c>
      <c r="U2" s="23"/>
      <c r="X2" s="314" t="s">
        <v>181</v>
      </c>
      <c r="Y2" s="314"/>
      <c r="Z2" s="314"/>
      <c r="AA2" s="314"/>
      <c r="AB2" s="314"/>
      <c r="AC2" s="314"/>
      <c r="AD2" s="314"/>
      <c r="AE2" s="314"/>
      <c r="AF2" s="314"/>
      <c r="AH2" s="78" t="s">
        <v>189</v>
      </c>
      <c r="AI2" s="5"/>
      <c r="AJ2" s="5"/>
      <c r="AK2" s="5"/>
      <c r="AL2" s="7"/>
      <c r="AN2" s="5"/>
      <c r="AO2" s="24" t="s">
        <v>44</v>
      </c>
      <c r="AP2" s="5"/>
      <c r="AQ2" s="5"/>
      <c r="AR2" s="7"/>
      <c r="AS2" s="7"/>
      <c r="AW2" s="98"/>
      <c r="AX2" s="98"/>
      <c r="AY2" s="99" t="s">
        <v>120</v>
      </c>
      <c r="AZ2" s="100"/>
      <c r="BA2" s="100"/>
      <c r="BB2" s="304" t="s">
        <v>185</v>
      </c>
      <c r="BC2" s="304"/>
      <c r="BD2" s="97"/>
    </row>
    <row r="3" spans="1:60" x14ac:dyDescent="0.3">
      <c r="A3" s="65" t="s">
        <v>3</v>
      </c>
      <c r="B3" s="66"/>
      <c r="C3" s="67"/>
      <c r="D3" s="68" t="s">
        <v>4</v>
      </c>
      <c r="E3" s="68" t="s">
        <v>5</v>
      </c>
      <c r="F3" s="68" t="s">
        <v>6</v>
      </c>
      <c r="G3" s="4"/>
      <c r="J3" s="171" t="s">
        <v>7</v>
      </c>
      <c r="K3" s="171" t="s">
        <v>8</v>
      </c>
      <c r="L3" s="171" t="s">
        <v>9</v>
      </c>
      <c r="P3" s="5"/>
      <c r="Q3" s="5"/>
      <c r="R3" s="74"/>
      <c r="S3" s="74"/>
      <c r="T3" s="47"/>
      <c r="W3" s="315" t="s">
        <v>45</v>
      </c>
      <c r="X3" s="315"/>
      <c r="Y3" s="315"/>
      <c r="Z3" s="315"/>
      <c r="AA3" s="315"/>
      <c r="AB3" s="315"/>
      <c r="AC3" s="315"/>
      <c r="AD3" s="315"/>
      <c r="AE3" s="315"/>
      <c r="AF3" s="5"/>
      <c r="AG3" s="5"/>
      <c r="AH3" s="5"/>
      <c r="AI3" s="5"/>
      <c r="AJ3" s="5"/>
      <c r="AK3" s="5"/>
      <c r="AL3" s="7"/>
      <c r="AN3" s="5"/>
      <c r="AO3" s="5"/>
      <c r="AP3" s="5"/>
      <c r="AQ3" s="5"/>
      <c r="AR3" s="5"/>
      <c r="AS3" s="5"/>
      <c r="AW3" s="101"/>
      <c r="AX3" s="100"/>
      <c r="AY3" s="102" t="s">
        <v>46</v>
      </c>
      <c r="AZ3" s="102" t="s">
        <v>47</v>
      </c>
      <c r="BA3" s="102" t="s">
        <v>18</v>
      </c>
      <c r="BB3" s="304"/>
      <c r="BC3" s="304"/>
      <c r="BD3" s="97"/>
    </row>
    <row r="4" spans="1:60" ht="16.2" thickBot="1" x14ac:dyDescent="0.35">
      <c r="A4" s="5" t="s">
        <v>10</v>
      </c>
      <c r="B4" s="5"/>
      <c r="D4" s="61"/>
      <c r="E4" s="61"/>
      <c r="F4" s="61"/>
      <c r="G4" s="61"/>
      <c r="I4" s="17"/>
      <c r="J4" s="172" t="s">
        <v>11</v>
      </c>
      <c r="K4" s="172" t="s">
        <v>12</v>
      </c>
      <c r="L4" s="172" t="s">
        <v>13</v>
      </c>
      <c r="M4" s="21"/>
      <c r="P4" s="201" t="s">
        <v>48</v>
      </c>
      <c r="Q4" s="202" t="s">
        <v>49</v>
      </c>
      <c r="R4" s="203">
        <v>71</v>
      </c>
      <c r="S4" s="203"/>
      <c r="T4" s="204">
        <f>R4+S4</f>
        <v>71</v>
      </c>
      <c r="U4" s="5"/>
      <c r="W4" s="315" t="s">
        <v>182</v>
      </c>
      <c r="X4" s="315"/>
      <c r="Y4" s="315"/>
      <c r="Z4" s="315"/>
      <c r="AA4" s="315"/>
      <c r="AB4" s="315"/>
      <c r="AC4" s="315"/>
      <c r="AD4" s="315"/>
      <c r="AE4" s="315"/>
      <c r="AF4" s="25"/>
      <c r="AG4" s="135" t="s">
        <v>50</v>
      </c>
      <c r="AH4" s="136" t="s">
        <v>17</v>
      </c>
      <c r="AI4" s="136" t="s">
        <v>19</v>
      </c>
      <c r="AJ4" s="137" t="s">
        <v>51</v>
      </c>
      <c r="AK4" s="136" t="s">
        <v>5</v>
      </c>
      <c r="AL4" s="56"/>
      <c r="AN4" s="5"/>
      <c r="AO4" s="5"/>
      <c r="AP4" s="4" t="s">
        <v>52</v>
      </c>
      <c r="AQ4" s="50" t="s">
        <v>53</v>
      </c>
      <c r="AR4" s="50" t="s">
        <v>53</v>
      </c>
      <c r="AS4" s="5"/>
      <c r="AV4" s="71"/>
      <c r="AW4" s="100" t="s">
        <v>54</v>
      </c>
      <c r="AX4" s="100"/>
      <c r="AY4" s="103"/>
      <c r="AZ4" s="103"/>
      <c r="BA4" s="104">
        <f>SUM(AY4:AZ4)</f>
        <v>0</v>
      </c>
      <c r="BB4" s="304"/>
      <c r="BC4" s="304"/>
      <c r="BD4" s="97"/>
      <c r="BE4" s="121"/>
      <c r="BF4" s="120" t="s">
        <v>194</v>
      </c>
      <c r="BG4" s="120" t="s">
        <v>195</v>
      </c>
      <c r="BH4" s="107" t="s">
        <v>51</v>
      </c>
    </row>
    <row r="5" spans="1:60" ht="15" thickBot="1" x14ac:dyDescent="0.35">
      <c r="A5" s="5"/>
      <c r="B5" s="5" t="s">
        <v>14</v>
      </c>
      <c r="D5" s="82">
        <v>4546</v>
      </c>
      <c r="E5" s="82">
        <v>65300</v>
      </c>
      <c r="F5" s="13">
        <f>E5/15</f>
        <v>4353.333333333333</v>
      </c>
      <c r="G5" s="6"/>
      <c r="H5" s="3" t="s">
        <v>15</v>
      </c>
      <c r="J5" s="60"/>
      <c r="K5" s="60"/>
      <c r="L5" s="60"/>
      <c r="M5" s="60"/>
      <c r="P5" s="201" t="s">
        <v>55</v>
      </c>
      <c r="Q5" s="202" t="s">
        <v>56</v>
      </c>
      <c r="R5" s="205"/>
      <c r="S5" s="205">
        <v>8</v>
      </c>
      <c r="T5" s="204">
        <f t="shared" ref="T5:T32" si="0">R5+S5</f>
        <v>8</v>
      </c>
      <c r="U5" s="26"/>
      <c r="W5" s="5"/>
      <c r="X5" s="69"/>
      <c r="Y5" s="69"/>
      <c r="Z5" s="70" t="s">
        <v>57</v>
      </c>
      <c r="AA5" s="70"/>
      <c r="AB5" s="70"/>
      <c r="AC5" s="70"/>
      <c r="AD5" s="70"/>
      <c r="AE5" s="69"/>
      <c r="AF5" s="5"/>
      <c r="AG5" s="55" t="s">
        <v>58</v>
      </c>
      <c r="AH5" s="138">
        <v>689</v>
      </c>
      <c r="AI5" s="139">
        <v>1252</v>
      </c>
      <c r="AJ5" s="140">
        <f>SUM(AH5:AI5)</f>
        <v>1941</v>
      </c>
      <c r="AK5" s="141">
        <v>11096</v>
      </c>
      <c r="AL5" s="56"/>
      <c r="AN5" s="5"/>
      <c r="AO5" s="5"/>
      <c r="AP5" s="4" t="s">
        <v>59</v>
      </c>
      <c r="AQ5" s="4" t="s">
        <v>60</v>
      </c>
      <c r="AR5" s="4" t="s">
        <v>61</v>
      </c>
      <c r="AS5" s="5"/>
      <c r="AV5" s="71"/>
      <c r="AW5" s="100" t="s">
        <v>62</v>
      </c>
      <c r="AX5" s="100"/>
      <c r="AY5" s="103"/>
      <c r="AZ5" s="103"/>
      <c r="BA5" s="104">
        <f t="shared" ref="BA5:BA13" si="1">SUM(AY5:AZ5)</f>
        <v>0</v>
      </c>
      <c r="BB5" s="304"/>
      <c r="BC5" s="304"/>
      <c r="BD5" s="97"/>
      <c r="BE5" s="121" t="s">
        <v>196</v>
      </c>
      <c r="BF5" s="117">
        <v>165</v>
      </c>
      <c r="BG5" s="117">
        <v>28</v>
      </c>
      <c r="BH5" s="117">
        <v>193</v>
      </c>
    </row>
    <row r="6" spans="1:60" ht="16.5" customHeight="1" thickBot="1" x14ac:dyDescent="0.35">
      <c r="A6" s="5"/>
      <c r="B6" s="5" t="s">
        <v>16</v>
      </c>
      <c r="D6" s="82">
        <v>279</v>
      </c>
      <c r="E6" s="82">
        <v>4094</v>
      </c>
      <c r="F6" s="29">
        <f>E6/15</f>
        <v>272.93333333333334</v>
      </c>
      <c r="G6" s="6"/>
      <c r="I6" s="5" t="s">
        <v>17</v>
      </c>
      <c r="J6" s="75">
        <v>103</v>
      </c>
      <c r="K6" s="75">
        <v>46</v>
      </c>
      <c r="L6" s="74">
        <v>22</v>
      </c>
      <c r="M6" s="54"/>
      <c r="P6" s="201" t="s">
        <v>63</v>
      </c>
      <c r="Q6" s="202" t="s">
        <v>64</v>
      </c>
      <c r="R6" s="205"/>
      <c r="S6" s="205"/>
      <c r="T6" s="204"/>
      <c r="U6" s="5"/>
      <c r="W6" s="5"/>
      <c r="X6" s="5"/>
      <c r="Y6" s="164"/>
      <c r="Z6" s="166" t="s">
        <v>65</v>
      </c>
      <c r="AA6" s="166" t="s">
        <v>66</v>
      </c>
      <c r="AB6" s="166" t="s">
        <v>232</v>
      </c>
      <c r="AC6" s="167" t="s">
        <v>230</v>
      </c>
      <c r="AD6" s="166" t="s">
        <v>228</v>
      </c>
      <c r="AE6" s="169"/>
      <c r="AF6" s="5"/>
      <c r="AG6" s="55" t="s">
        <v>67</v>
      </c>
      <c r="AH6" s="142">
        <v>230</v>
      </c>
      <c r="AI6" s="143">
        <v>813</v>
      </c>
      <c r="AJ6" s="140">
        <f>SUM(AH6:AI6)</f>
        <v>1043</v>
      </c>
      <c r="AK6" s="141">
        <v>6184.5</v>
      </c>
      <c r="AL6" s="56"/>
      <c r="AN6" s="5"/>
      <c r="AO6" s="4" t="s">
        <v>25</v>
      </c>
      <c r="AP6" s="23" t="s">
        <v>4</v>
      </c>
      <c r="AQ6" s="23" t="s">
        <v>4</v>
      </c>
      <c r="AR6" s="23" t="s">
        <v>6</v>
      </c>
      <c r="AS6" s="306" t="s">
        <v>226</v>
      </c>
      <c r="AT6" s="306"/>
      <c r="AU6" s="306"/>
      <c r="AV6" s="71"/>
      <c r="AW6" s="100" t="s">
        <v>68</v>
      </c>
      <c r="AX6" s="100"/>
      <c r="AY6" s="103"/>
      <c r="AZ6" s="103"/>
      <c r="BA6" s="104">
        <f t="shared" si="1"/>
        <v>0</v>
      </c>
      <c r="BB6" s="304"/>
      <c r="BC6" s="304"/>
      <c r="BD6" s="97"/>
      <c r="BE6" s="121" t="s">
        <v>197</v>
      </c>
      <c r="BF6" s="117">
        <v>120</v>
      </c>
      <c r="BG6" s="117">
        <v>13</v>
      </c>
      <c r="BH6" s="117">
        <v>133</v>
      </c>
    </row>
    <row r="7" spans="1:60" x14ac:dyDescent="0.3">
      <c r="B7" s="5" t="s">
        <v>18</v>
      </c>
      <c r="D7" s="8">
        <f>D5+D6</f>
        <v>4825</v>
      </c>
      <c r="E7" s="84">
        <f>E5+E6</f>
        <v>69394</v>
      </c>
      <c r="F7" s="83">
        <f>E7/15</f>
        <v>4626.2666666666664</v>
      </c>
      <c r="G7" s="6"/>
      <c r="I7" s="5" t="s">
        <v>19</v>
      </c>
      <c r="J7" s="75">
        <v>111</v>
      </c>
      <c r="K7" s="75">
        <v>54</v>
      </c>
      <c r="L7" s="77">
        <v>22</v>
      </c>
      <c r="M7" s="54"/>
      <c r="P7" s="201" t="s">
        <v>69</v>
      </c>
      <c r="Q7" s="202" t="s">
        <v>70</v>
      </c>
      <c r="R7" s="162">
        <v>252</v>
      </c>
      <c r="S7" s="205"/>
      <c r="T7" s="204">
        <f t="shared" si="0"/>
        <v>252</v>
      </c>
      <c r="U7" s="27"/>
      <c r="W7" s="5"/>
      <c r="X7" s="5"/>
      <c r="Y7" s="165" t="s">
        <v>71</v>
      </c>
      <c r="Z7" s="165" t="s">
        <v>72</v>
      </c>
      <c r="AA7" s="165" t="s">
        <v>72</v>
      </c>
      <c r="AB7" s="165" t="s">
        <v>72</v>
      </c>
      <c r="AC7" s="165" t="s">
        <v>231</v>
      </c>
      <c r="AD7" s="168" t="s">
        <v>229</v>
      </c>
      <c r="AE7" s="170" t="s">
        <v>51</v>
      </c>
      <c r="AF7" s="5"/>
      <c r="AG7" s="57" t="s">
        <v>18</v>
      </c>
      <c r="AH7" s="144">
        <f>SUM(AH5:AH6)</f>
        <v>919</v>
      </c>
      <c r="AI7" s="145">
        <f>SUM(AI5:AI6)</f>
        <v>2065</v>
      </c>
      <c r="AJ7" s="140">
        <f>SUM(AH7:AI7)</f>
        <v>2984</v>
      </c>
      <c r="AK7" s="145">
        <f>SUM(AK5:AK6)</f>
        <v>17280.5</v>
      </c>
      <c r="AL7" s="56"/>
      <c r="AN7" s="5"/>
      <c r="AO7" s="5" t="s">
        <v>73</v>
      </c>
      <c r="AP7" s="79">
        <v>185</v>
      </c>
      <c r="AQ7" s="80">
        <v>169</v>
      </c>
      <c r="AR7" s="80">
        <f>AQ7</f>
        <v>169</v>
      </c>
      <c r="AS7" s="306"/>
      <c r="AT7" s="306"/>
      <c r="AU7" s="306"/>
      <c r="AV7" s="71"/>
      <c r="AW7" s="100" t="s">
        <v>74</v>
      </c>
      <c r="AX7" s="100"/>
      <c r="AY7" s="103"/>
      <c r="AZ7" s="103"/>
      <c r="BA7" s="104">
        <f t="shared" si="1"/>
        <v>0</v>
      </c>
      <c r="BB7" s="304"/>
      <c r="BC7" s="304"/>
      <c r="BD7" s="72"/>
      <c r="BE7" s="121" t="s">
        <v>198</v>
      </c>
      <c r="BF7" s="117">
        <v>186</v>
      </c>
      <c r="BG7" s="117">
        <v>23</v>
      </c>
      <c r="BH7" s="117">
        <v>209</v>
      </c>
    </row>
    <row r="8" spans="1:60" x14ac:dyDescent="0.3">
      <c r="A8" s="5" t="s">
        <v>20</v>
      </c>
      <c r="B8" s="5"/>
      <c r="D8" s="54"/>
      <c r="E8" s="54"/>
      <c r="F8" s="73"/>
      <c r="G8" s="73"/>
      <c r="I8" s="5" t="s">
        <v>21</v>
      </c>
      <c r="J8" s="75">
        <v>137</v>
      </c>
      <c r="K8" s="75">
        <v>76</v>
      </c>
      <c r="L8" s="75">
        <v>40</v>
      </c>
      <c r="M8" s="54"/>
      <c r="P8" s="206">
        <v>10</v>
      </c>
      <c r="Q8" s="202" t="s">
        <v>75</v>
      </c>
      <c r="R8" s="205"/>
      <c r="S8" s="205"/>
      <c r="T8" s="204"/>
      <c r="U8" s="5"/>
      <c r="W8" s="5"/>
      <c r="X8" s="5"/>
      <c r="Y8" s="7"/>
      <c r="Z8" s="7"/>
      <c r="AA8" s="7"/>
      <c r="AB8" s="7"/>
      <c r="AC8" s="7"/>
      <c r="AD8" s="7"/>
      <c r="AE8" s="5"/>
      <c r="AF8" s="3"/>
      <c r="AG8" s="57"/>
      <c r="AH8" s="56"/>
      <c r="AI8" s="55"/>
      <c r="AJ8" s="55"/>
      <c r="AK8" s="55"/>
      <c r="AL8" s="56"/>
      <c r="AN8" s="5"/>
      <c r="AO8" s="5" t="s">
        <v>76</v>
      </c>
      <c r="AP8" s="79">
        <v>168</v>
      </c>
      <c r="AQ8" s="79">
        <v>156</v>
      </c>
      <c r="AR8" s="80">
        <f t="shared" ref="AR8:AR10" si="2">AQ8</f>
        <v>156</v>
      </c>
      <c r="AS8" s="20"/>
      <c r="AV8" s="71"/>
      <c r="AW8" s="100" t="s">
        <v>77</v>
      </c>
      <c r="AX8" s="100"/>
      <c r="AY8" s="103"/>
      <c r="AZ8" s="103"/>
      <c r="BA8" s="104">
        <f t="shared" si="1"/>
        <v>0</v>
      </c>
      <c r="BB8" s="304"/>
      <c r="BC8" s="304"/>
      <c r="BD8" s="72"/>
      <c r="BE8" s="121" t="s">
        <v>199</v>
      </c>
      <c r="BF8" s="117">
        <v>107</v>
      </c>
      <c r="BG8" s="117">
        <v>25</v>
      </c>
      <c r="BH8" s="117">
        <v>132</v>
      </c>
    </row>
    <row r="9" spans="1:60" ht="17.399999999999999" x14ac:dyDescent="0.3">
      <c r="A9" s="5"/>
      <c r="B9" s="5" t="s">
        <v>14</v>
      </c>
      <c r="C9" s="1"/>
      <c r="D9" s="82">
        <v>1552</v>
      </c>
      <c r="E9" s="82">
        <v>8662.5</v>
      </c>
      <c r="F9" s="13">
        <f>E9/15</f>
        <v>577.5</v>
      </c>
      <c r="G9" s="6"/>
      <c r="H9" s="9"/>
      <c r="I9" s="5" t="s">
        <v>18</v>
      </c>
      <c r="J9" s="10">
        <f>J7+J6</f>
        <v>214</v>
      </c>
      <c r="K9" s="10">
        <f>K6+K7</f>
        <v>100</v>
      </c>
      <c r="L9" s="92">
        <f>L6+L7</f>
        <v>44</v>
      </c>
      <c r="M9" s="60"/>
      <c r="P9" s="206">
        <v>11</v>
      </c>
      <c r="Q9" s="202" t="s">
        <v>78</v>
      </c>
      <c r="R9" s="205">
        <v>252</v>
      </c>
      <c r="S9" s="205">
        <v>27</v>
      </c>
      <c r="T9" s="204">
        <f t="shared" si="0"/>
        <v>279</v>
      </c>
      <c r="U9" s="26"/>
      <c r="W9" s="5"/>
      <c r="X9" s="110" t="s">
        <v>79</v>
      </c>
      <c r="Y9" s="159">
        <v>240</v>
      </c>
      <c r="Z9" s="160">
        <v>10</v>
      </c>
      <c r="AA9" s="160">
        <v>253</v>
      </c>
      <c r="AB9" s="160">
        <v>141</v>
      </c>
      <c r="AC9" s="117">
        <v>22</v>
      </c>
      <c r="AD9" s="160">
        <v>36</v>
      </c>
      <c r="AE9" s="113">
        <f>SUM(Y9:AD9)</f>
        <v>702</v>
      </c>
      <c r="AF9" s="6"/>
      <c r="AG9" s="146" t="s">
        <v>61</v>
      </c>
      <c r="AH9" s="147"/>
      <c r="AI9" s="148"/>
      <c r="AJ9" s="149" t="s">
        <v>4</v>
      </c>
      <c r="AK9" s="149" t="s">
        <v>80</v>
      </c>
      <c r="AL9" s="150" t="s">
        <v>179</v>
      </c>
      <c r="AN9" s="5"/>
      <c r="AO9" s="5" t="s">
        <v>81</v>
      </c>
      <c r="AP9" s="79">
        <v>99</v>
      </c>
      <c r="AQ9" s="79">
        <v>86</v>
      </c>
      <c r="AR9" s="80">
        <f t="shared" si="2"/>
        <v>86</v>
      </c>
      <c r="AS9" s="20"/>
      <c r="AV9" s="71"/>
      <c r="AW9" s="100" t="s">
        <v>82</v>
      </c>
      <c r="AX9" s="100"/>
      <c r="AY9" s="103"/>
      <c r="AZ9" s="103"/>
      <c r="BA9" s="104">
        <f t="shared" si="1"/>
        <v>0</v>
      </c>
      <c r="BB9" s="304"/>
      <c r="BC9" s="304"/>
      <c r="BD9" s="72"/>
      <c r="BE9" s="121" t="s">
        <v>200</v>
      </c>
      <c r="BF9" s="117">
        <v>56</v>
      </c>
      <c r="BG9" s="117">
        <v>12</v>
      </c>
      <c r="BH9" s="117">
        <v>68</v>
      </c>
    </row>
    <row r="10" spans="1:60" ht="15.75" customHeight="1" x14ac:dyDescent="0.3">
      <c r="A10" s="5"/>
      <c r="B10" s="5" t="s">
        <v>16</v>
      </c>
      <c r="D10" s="82">
        <v>28</v>
      </c>
      <c r="E10" s="82">
        <v>182.5</v>
      </c>
      <c r="F10" s="29">
        <f>E10/15</f>
        <v>12.166666666666666</v>
      </c>
      <c r="G10" s="6"/>
      <c r="I10" s="5" t="s">
        <v>22</v>
      </c>
      <c r="J10" s="5"/>
      <c r="K10" s="93">
        <f>K9/J9</f>
        <v>0.46728971962616822</v>
      </c>
      <c r="L10" s="93">
        <f>L9/K9</f>
        <v>0.44</v>
      </c>
      <c r="M10" s="64"/>
      <c r="P10" s="206">
        <v>13</v>
      </c>
      <c r="Q10" s="202" t="s">
        <v>83</v>
      </c>
      <c r="R10" s="205">
        <v>541</v>
      </c>
      <c r="S10" s="207">
        <v>557</v>
      </c>
      <c r="T10" s="204">
        <f t="shared" si="0"/>
        <v>1098</v>
      </c>
      <c r="U10" s="28"/>
      <c r="W10" s="5"/>
      <c r="X10" s="110" t="s">
        <v>84</v>
      </c>
      <c r="Y10" s="159">
        <v>71</v>
      </c>
      <c r="Z10" s="160">
        <v>0</v>
      </c>
      <c r="AA10" s="160">
        <v>57</v>
      </c>
      <c r="AB10" s="160">
        <v>34</v>
      </c>
      <c r="AC10" s="117">
        <v>11</v>
      </c>
      <c r="AD10" s="160">
        <v>10</v>
      </c>
      <c r="AE10" s="113">
        <f>SUM(Y10:AD10)</f>
        <v>183</v>
      </c>
      <c r="AF10" s="5"/>
      <c r="AG10" s="55" t="s">
        <v>85</v>
      </c>
      <c r="AH10" s="55"/>
      <c r="AI10" s="55"/>
      <c r="AJ10" s="56">
        <v>80</v>
      </c>
      <c r="AK10" s="141">
        <f>AL10/12</f>
        <v>31.645833333333332</v>
      </c>
      <c r="AL10" s="151">
        <v>379.75</v>
      </c>
      <c r="AN10" s="5"/>
      <c r="AO10" s="5" t="s">
        <v>86</v>
      </c>
      <c r="AP10" s="79">
        <v>4</v>
      </c>
      <c r="AQ10" s="79">
        <v>1</v>
      </c>
      <c r="AR10" s="80">
        <f t="shared" si="2"/>
        <v>1</v>
      </c>
      <c r="AS10" s="20"/>
      <c r="AV10" s="71"/>
      <c r="AW10" s="100" t="s">
        <v>87</v>
      </c>
      <c r="AX10" s="100"/>
      <c r="AY10" s="103"/>
      <c r="AZ10" s="103"/>
      <c r="BA10" s="104">
        <f t="shared" si="1"/>
        <v>0</v>
      </c>
      <c r="BB10" s="304"/>
      <c r="BC10" s="304"/>
      <c r="BD10" s="72"/>
      <c r="BE10" s="121" t="s">
        <v>82</v>
      </c>
      <c r="BF10" s="117">
        <v>10</v>
      </c>
      <c r="BG10" s="117">
        <v>0</v>
      </c>
      <c r="BH10" s="117">
        <v>10</v>
      </c>
    </row>
    <row r="11" spans="1:60" ht="15.75" customHeight="1" x14ac:dyDescent="0.3">
      <c r="B11" s="5" t="s">
        <v>18</v>
      </c>
      <c r="D11" s="11">
        <f>D9+D10</f>
        <v>1580</v>
      </c>
      <c r="E11" s="87">
        <f>E9+E10</f>
        <v>8845</v>
      </c>
      <c r="F11" s="85">
        <f>E11/15</f>
        <v>589.66666666666663</v>
      </c>
      <c r="G11" s="6"/>
      <c r="J11" s="63"/>
      <c r="K11" s="63"/>
      <c r="L11" s="63"/>
      <c r="M11" s="60"/>
      <c r="P11" s="206">
        <v>14</v>
      </c>
      <c r="Q11" s="202" t="s">
        <v>88</v>
      </c>
      <c r="R11" s="205"/>
      <c r="S11" s="207">
        <v>7</v>
      </c>
      <c r="T11" s="204"/>
      <c r="U11" s="5"/>
      <c r="W11" s="5"/>
      <c r="X11" s="5"/>
      <c r="Y11" s="74"/>
      <c r="Z11" s="75"/>
      <c r="AA11" s="75"/>
      <c r="AB11" s="75"/>
      <c r="AC11" s="75"/>
      <c r="AD11" s="75"/>
      <c r="AE11" s="114"/>
      <c r="AF11" s="5"/>
      <c r="AG11" s="55" t="s">
        <v>190</v>
      </c>
      <c r="AH11" s="55"/>
      <c r="AI11" s="55"/>
      <c r="AJ11" s="56">
        <v>117</v>
      </c>
      <c r="AK11" s="141">
        <f t="shared" ref="AK11:AK16" si="3">AL11/12</f>
        <v>41.875</v>
      </c>
      <c r="AL11" s="151">
        <v>502.5</v>
      </c>
      <c r="AN11" s="3" t="s">
        <v>89</v>
      </c>
      <c r="AO11" s="5"/>
      <c r="AP11" s="34">
        <f>SUM(AP7:AP10)</f>
        <v>456</v>
      </c>
      <c r="AQ11" s="34">
        <f>SUM(AQ7:AQ10)</f>
        <v>412</v>
      </c>
      <c r="AR11" s="34">
        <f>SUM(AR7:AR10)</f>
        <v>412</v>
      </c>
      <c r="AS11" s="5"/>
      <c r="AV11" s="71"/>
      <c r="AW11" s="100" t="s">
        <v>90</v>
      </c>
      <c r="AX11" s="100"/>
      <c r="AY11" s="103"/>
      <c r="AZ11" s="103"/>
      <c r="BA11" s="104">
        <f t="shared" si="1"/>
        <v>0</v>
      </c>
      <c r="BB11" s="304"/>
      <c r="BC11" s="304"/>
      <c r="BD11" s="72"/>
      <c r="BE11" s="121" t="s">
        <v>87</v>
      </c>
      <c r="BF11" s="117">
        <v>8</v>
      </c>
      <c r="BG11" s="117">
        <v>1</v>
      </c>
      <c r="BH11" s="117">
        <v>9</v>
      </c>
    </row>
    <row r="12" spans="1:60" ht="15.75" customHeight="1" x14ac:dyDescent="0.3">
      <c r="A12" s="3" t="s">
        <v>183</v>
      </c>
      <c r="D12" s="10">
        <f>D7+D11</f>
        <v>6405</v>
      </c>
      <c r="E12" s="88">
        <f>E7+E11</f>
        <v>78239</v>
      </c>
      <c r="F12" s="86">
        <f>F7+F11</f>
        <v>5215.9333333333334</v>
      </c>
      <c r="G12" s="175"/>
      <c r="H12" s="3" t="s">
        <v>23</v>
      </c>
      <c r="I12" s="5"/>
      <c r="J12" s="64"/>
      <c r="K12" s="64"/>
      <c r="L12" s="64"/>
      <c r="M12" s="60"/>
      <c r="P12" s="206">
        <v>15</v>
      </c>
      <c r="Q12" s="202" t="s">
        <v>91</v>
      </c>
      <c r="R12" s="205"/>
      <c r="S12" s="207"/>
      <c r="T12" s="204"/>
      <c r="U12" s="5"/>
      <c r="X12" s="161" t="s">
        <v>233</v>
      </c>
      <c r="Y12" s="159">
        <v>1</v>
      </c>
      <c r="Z12" s="160">
        <v>0</v>
      </c>
      <c r="AA12" s="160">
        <v>0</v>
      </c>
      <c r="AB12" s="160">
        <v>0</v>
      </c>
      <c r="AC12" s="162">
        <v>1</v>
      </c>
      <c r="AD12" s="160">
        <v>0</v>
      </c>
      <c r="AE12" s="156">
        <f t="shared" ref="AE12:AE19" si="4">SUM(Z12:AD12)</f>
        <v>1</v>
      </c>
      <c r="AF12" s="5"/>
      <c r="AG12" s="55" t="s">
        <v>191</v>
      </c>
      <c r="AH12" s="152"/>
      <c r="AI12" s="152"/>
      <c r="AJ12" s="153">
        <v>84</v>
      </c>
      <c r="AK12" s="141">
        <f t="shared" si="3"/>
        <v>24.583333333333332</v>
      </c>
      <c r="AL12" s="141">
        <v>295</v>
      </c>
      <c r="AN12" s="5"/>
      <c r="AO12" s="5"/>
      <c r="AP12" s="5"/>
      <c r="AQ12" s="5"/>
      <c r="AR12" s="5"/>
      <c r="AS12" s="5"/>
      <c r="AV12" s="71"/>
      <c r="AW12" s="100" t="s">
        <v>92</v>
      </c>
      <c r="AX12" s="100"/>
      <c r="AY12" s="103"/>
      <c r="AZ12" s="103"/>
      <c r="BA12" s="104">
        <f t="shared" si="1"/>
        <v>0</v>
      </c>
      <c r="BB12" s="304"/>
      <c r="BC12" s="304"/>
      <c r="BD12" s="72"/>
      <c r="BE12" s="121" t="s">
        <v>201</v>
      </c>
      <c r="BF12" s="117">
        <v>15</v>
      </c>
      <c r="BG12" s="117">
        <v>2</v>
      </c>
      <c r="BH12" s="117">
        <v>17</v>
      </c>
    </row>
    <row r="13" spans="1:60" x14ac:dyDescent="0.3">
      <c r="B13" s="5"/>
      <c r="C13" s="5"/>
      <c r="D13" s="54"/>
      <c r="E13" s="54"/>
      <c r="F13" s="54"/>
      <c r="G13" s="54"/>
      <c r="H13" s="3"/>
      <c r="I13" s="5" t="s">
        <v>17</v>
      </c>
      <c r="J13" s="75">
        <v>312</v>
      </c>
      <c r="K13" s="75">
        <v>144</v>
      </c>
      <c r="L13" s="74">
        <v>99</v>
      </c>
      <c r="M13" s="54"/>
      <c r="P13" s="206">
        <v>16</v>
      </c>
      <c r="Q13" s="202" t="s">
        <v>93</v>
      </c>
      <c r="R13" s="205">
        <v>25</v>
      </c>
      <c r="S13" s="207">
        <v>7</v>
      </c>
      <c r="T13" s="204">
        <f t="shared" si="0"/>
        <v>32</v>
      </c>
      <c r="U13" s="26"/>
      <c r="X13" s="161" t="s">
        <v>94</v>
      </c>
      <c r="Y13" s="159">
        <v>22</v>
      </c>
      <c r="Z13" s="160">
        <v>0</v>
      </c>
      <c r="AA13" s="160">
        <v>42</v>
      </c>
      <c r="AB13" s="160">
        <v>11</v>
      </c>
      <c r="AC13" s="162">
        <v>4</v>
      </c>
      <c r="AD13" s="160">
        <v>9</v>
      </c>
      <c r="AE13" s="156">
        <f t="shared" si="4"/>
        <v>66</v>
      </c>
      <c r="AF13" s="20"/>
      <c r="AG13" s="55" t="s">
        <v>188</v>
      </c>
      <c r="AH13" s="152"/>
      <c r="AI13" s="152"/>
      <c r="AJ13" s="153">
        <v>7</v>
      </c>
      <c r="AK13" s="141">
        <f t="shared" si="3"/>
        <v>1.4166666666666667</v>
      </c>
      <c r="AL13" s="141">
        <v>17</v>
      </c>
      <c r="AN13" s="19" t="s">
        <v>95</v>
      </c>
      <c r="AO13" s="5"/>
      <c r="AP13" s="5"/>
      <c r="AQ13" s="30" t="s">
        <v>96</v>
      </c>
      <c r="AR13" s="5"/>
      <c r="AS13" s="5"/>
      <c r="AW13" s="100" t="s">
        <v>97</v>
      </c>
      <c r="AX13" s="100"/>
      <c r="AY13" s="105"/>
      <c r="AZ13" s="105"/>
      <c r="BA13" s="104">
        <f t="shared" si="1"/>
        <v>0</v>
      </c>
      <c r="BB13" s="304"/>
      <c r="BC13" s="304"/>
      <c r="BD13" s="72"/>
      <c r="BE13" s="121" t="s">
        <v>202</v>
      </c>
      <c r="BF13" s="294" t="s">
        <v>203</v>
      </c>
      <c r="BG13" s="295"/>
      <c r="BH13" s="296"/>
    </row>
    <row r="14" spans="1:60" x14ac:dyDescent="0.3">
      <c r="A14" s="2" t="s">
        <v>24</v>
      </c>
      <c r="C14" s="3"/>
      <c r="D14" s="62" t="s">
        <v>4</v>
      </c>
      <c r="E14" s="62" t="s">
        <v>5</v>
      </c>
      <c r="F14" s="62" t="s">
        <v>6</v>
      </c>
      <c r="G14" s="62"/>
      <c r="I14" s="5" t="s">
        <v>19</v>
      </c>
      <c r="J14" s="75">
        <v>480</v>
      </c>
      <c r="K14" s="75">
        <v>172</v>
      </c>
      <c r="L14" s="77">
        <v>100</v>
      </c>
      <c r="M14" s="54"/>
      <c r="P14" s="206">
        <v>19</v>
      </c>
      <c r="Q14" s="202" t="s">
        <v>98</v>
      </c>
      <c r="R14" s="205"/>
      <c r="S14" s="207"/>
      <c r="T14" s="204"/>
      <c r="U14" s="5"/>
      <c r="X14" s="161" t="s">
        <v>99</v>
      </c>
      <c r="Y14" s="159"/>
      <c r="Z14" s="160"/>
      <c r="AA14" s="160"/>
      <c r="AB14" s="160"/>
      <c r="AC14" s="162"/>
      <c r="AD14" s="160"/>
      <c r="AE14" s="156">
        <f t="shared" si="4"/>
        <v>0</v>
      </c>
      <c r="AF14" s="20"/>
      <c r="AG14" s="55" t="s">
        <v>186</v>
      </c>
      <c r="AH14" s="152"/>
      <c r="AI14" s="152"/>
      <c r="AJ14" s="153">
        <v>115</v>
      </c>
      <c r="AK14" s="141">
        <f t="shared" si="3"/>
        <v>39.886916666666664</v>
      </c>
      <c r="AL14" s="141">
        <v>478.64299999999997</v>
      </c>
      <c r="AN14" s="19" t="s">
        <v>100</v>
      </c>
      <c r="AO14" s="5"/>
      <c r="AP14" s="30" t="s">
        <v>101</v>
      </c>
      <c r="AQ14" s="5"/>
      <c r="AR14" s="5"/>
      <c r="AS14" s="5"/>
      <c r="AW14" s="100"/>
      <c r="AX14" s="100"/>
      <c r="AY14" s="106">
        <f>SUM(AY4:AY13)</f>
        <v>0</v>
      </c>
      <c r="AZ14" s="106">
        <f>SUM(AZ4:AZ13)</f>
        <v>0</v>
      </c>
      <c r="BA14" s="106">
        <f>SUM(BA4:BA13)</f>
        <v>0</v>
      </c>
      <c r="BB14" s="304"/>
      <c r="BC14" s="304"/>
      <c r="BE14" s="122"/>
      <c r="BF14" s="20"/>
      <c r="BG14" s="20"/>
      <c r="BH14" s="20"/>
    </row>
    <row r="15" spans="1:60" x14ac:dyDescent="0.3">
      <c r="A15" s="5" t="s">
        <v>25</v>
      </c>
      <c r="C15" s="5"/>
      <c r="D15" s="54"/>
      <c r="E15" s="54"/>
      <c r="F15" s="73"/>
      <c r="G15" s="73"/>
      <c r="I15" s="5" t="s">
        <v>21</v>
      </c>
      <c r="J15" s="75">
        <v>721</v>
      </c>
      <c r="K15" s="75">
        <v>291</v>
      </c>
      <c r="L15" s="77">
        <v>189</v>
      </c>
      <c r="M15" s="54"/>
      <c r="P15" s="206">
        <v>23</v>
      </c>
      <c r="Q15" s="202" t="s">
        <v>102</v>
      </c>
      <c r="R15" s="205">
        <v>117</v>
      </c>
      <c r="S15" s="207">
        <v>37</v>
      </c>
      <c r="T15" s="204">
        <f t="shared" si="0"/>
        <v>154</v>
      </c>
      <c r="U15" s="26"/>
      <c r="X15" s="161" t="s">
        <v>103</v>
      </c>
      <c r="Y15" s="159">
        <v>8</v>
      </c>
      <c r="Z15" s="160">
        <v>1</v>
      </c>
      <c r="AA15" s="160">
        <v>6</v>
      </c>
      <c r="AB15" s="160">
        <v>6</v>
      </c>
      <c r="AC15" s="162">
        <v>2</v>
      </c>
      <c r="AD15" s="160">
        <v>0</v>
      </c>
      <c r="AE15" s="156">
        <f t="shared" si="4"/>
        <v>15</v>
      </c>
      <c r="AF15" s="20"/>
      <c r="AG15" s="55" t="s">
        <v>187</v>
      </c>
      <c r="AH15" s="55"/>
      <c r="AI15" s="55"/>
      <c r="AJ15" s="56">
        <v>76</v>
      </c>
      <c r="AK15" s="141">
        <f t="shared" si="3"/>
        <v>23.416666666666668</v>
      </c>
      <c r="AL15" s="141">
        <v>281</v>
      </c>
      <c r="AN15" s="5"/>
      <c r="AO15" s="5"/>
      <c r="AP15" s="5"/>
      <c r="AQ15" s="5"/>
      <c r="AR15" s="5"/>
      <c r="AS15" s="5"/>
      <c r="AW15" s="31"/>
      <c r="AX15" s="5"/>
      <c r="AY15" s="32"/>
      <c r="AZ15" s="32"/>
      <c r="BA15" s="33"/>
      <c r="BB15" s="5"/>
      <c r="BC15" s="5"/>
      <c r="BE15" s="122" t="s">
        <v>204</v>
      </c>
      <c r="BF15" s="20"/>
      <c r="BG15" s="20"/>
      <c r="BH15" s="20"/>
    </row>
    <row r="16" spans="1:60" ht="15" customHeight="1" x14ac:dyDescent="0.3">
      <c r="B16" s="5" t="s">
        <v>14</v>
      </c>
      <c r="D16" s="82">
        <v>718</v>
      </c>
      <c r="E16" s="82">
        <v>7864.5</v>
      </c>
      <c r="F16" s="13">
        <f>E16/12</f>
        <v>655.375</v>
      </c>
      <c r="G16" s="6"/>
      <c r="I16" s="5" t="s">
        <v>18</v>
      </c>
      <c r="J16" s="10">
        <f>J13+J14</f>
        <v>792</v>
      </c>
      <c r="K16" s="10">
        <f>K13+K14</f>
        <v>316</v>
      </c>
      <c r="L16" s="92">
        <f>L13+L14</f>
        <v>199</v>
      </c>
      <c r="M16" s="58"/>
      <c r="P16" s="206">
        <v>24</v>
      </c>
      <c r="Q16" s="202" t="s">
        <v>104</v>
      </c>
      <c r="R16" s="205">
        <v>191</v>
      </c>
      <c r="S16" s="207"/>
      <c r="T16" s="204">
        <f t="shared" si="0"/>
        <v>191</v>
      </c>
      <c r="U16" s="27"/>
      <c r="X16" s="161" t="s">
        <v>105</v>
      </c>
      <c r="Y16" s="159">
        <v>52</v>
      </c>
      <c r="Z16" s="160">
        <v>2</v>
      </c>
      <c r="AA16" s="160">
        <v>45</v>
      </c>
      <c r="AB16" s="160">
        <v>13</v>
      </c>
      <c r="AC16" s="162">
        <v>1</v>
      </c>
      <c r="AD16" s="160">
        <v>8</v>
      </c>
      <c r="AE16" s="156">
        <f t="shared" si="4"/>
        <v>69</v>
      </c>
      <c r="AF16" s="20"/>
      <c r="AG16" s="55" t="s">
        <v>51</v>
      </c>
      <c r="AH16" s="152"/>
      <c r="AI16" s="152"/>
      <c r="AJ16" s="153">
        <v>480</v>
      </c>
      <c r="AK16" s="141">
        <f t="shared" si="3"/>
        <v>163.07416666666668</v>
      </c>
      <c r="AL16" s="154">
        <v>1956.89</v>
      </c>
      <c r="AN16" s="5"/>
      <c r="AO16" s="4" t="s">
        <v>20</v>
      </c>
      <c r="AP16" s="23" t="s">
        <v>4</v>
      </c>
      <c r="AQ16" s="23" t="s">
        <v>4</v>
      </c>
      <c r="AR16" s="23" t="s">
        <v>6</v>
      </c>
      <c r="AS16" s="293" t="s">
        <v>212</v>
      </c>
      <c r="AT16" s="293"/>
      <c r="AU16" s="293"/>
      <c r="AW16" s="102" t="s">
        <v>106</v>
      </c>
      <c r="AX16" s="5"/>
      <c r="AY16" s="33"/>
      <c r="AZ16" s="33"/>
      <c r="BA16" s="33"/>
      <c r="BB16" s="5"/>
      <c r="BC16" s="5"/>
      <c r="BE16" s="121" t="s">
        <v>205</v>
      </c>
      <c r="BF16" s="294" t="s">
        <v>206</v>
      </c>
      <c r="BG16" s="295"/>
      <c r="BH16" s="296"/>
    </row>
    <row r="17" spans="1:60" ht="15" customHeight="1" x14ac:dyDescent="0.3">
      <c r="B17" s="5" t="s">
        <v>16</v>
      </c>
      <c r="D17" s="82">
        <v>47</v>
      </c>
      <c r="E17" s="82">
        <v>491</v>
      </c>
      <c r="F17" s="29">
        <f>E17/12</f>
        <v>40.916666666666664</v>
      </c>
      <c r="G17" s="6"/>
      <c r="I17" s="5" t="s">
        <v>22</v>
      </c>
      <c r="J17" s="5"/>
      <c r="K17" s="93">
        <f>K16/J16</f>
        <v>0.39898989898989901</v>
      </c>
      <c r="L17" s="93">
        <f>L16/K16</f>
        <v>0.629746835443038</v>
      </c>
      <c r="M17" s="58"/>
      <c r="P17" s="206">
        <v>25</v>
      </c>
      <c r="Q17" s="202" t="s">
        <v>107</v>
      </c>
      <c r="R17" s="205">
        <v>16</v>
      </c>
      <c r="S17" s="207">
        <v>114</v>
      </c>
      <c r="T17" s="204">
        <f t="shared" si="0"/>
        <v>130</v>
      </c>
      <c r="U17" s="26"/>
      <c r="X17" s="161" t="s">
        <v>108</v>
      </c>
      <c r="Y17" s="159">
        <v>213</v>
      </c>
      <c r="Z17" s="160">
        <v>6</v>
      </c>
      <c r="AA17" s="160">
        <v>202</v>
      </c>
      <c r="AB17" s="160">
        <v>138</v>
      </c>
      <c r="AC17" s="162">
        <v>24</v>
      </c>
      <c r="AD17" s="160">
        <v>26</v>
      </c>
      <c r="AE17" s="156">
        <f t="shared" si="4"/>
        <v>396</v>
      </c>
      <c r="AF17" s="20"/>
      <c r="AN17" s="5"/>
      <c r="AO17" s="5" t="s">
        <v>109</v>
      </c>
      <c r="AP17" s="54"/>
      <c r="AQ17" s="75">
        <v>634</v>
      </c>
      <c r="AR17" s="76">
        <f>2636/12</f>
        <v>219.66666666666666</v>
      </c>
      <c r="AS17" s="293"/>
      <c r="AT17" s="293"/>
      <c r="AU17" s="293"/>
      <c r="AW17" s="98" t="s">
        <v>110</v>
      </c>
      <c r="AX17" s="5"/>
      <c r="AY17" s="58"/>
      <c r="AZ17" s="58"/>
      <c r="BA17" s="7"/>
      <c r="BB17" s="5"/>
      <c r="BC17" s="5"/>
      <c r="BE17" s="121" t="s">
        <v>207</v>
      </c>
      <c r="BF17" s="117">
        <v>35</v>
      </c>
      <c r="BG17" s="117">
        <v>0</v>
      </c>
      <c r="BH17" s="117">
        <v>35</v>
      </c>
    </row>
    <row r="18" spans="1:60" ht="15" customHeight="1" x14ac:dyDescent="0.3">
      <c r="B18" s="5" t="s">
        <v>18</v>
      </c>
      <c r="D18" s="8">
        <f>D16+D17</f>
        <v>765</v>
      </c>
      <c r="E18" s="84">
        <f>E16+E17</f>
        <v>8355.5</v>
      </c>
      <c r="F18" s="83">
        <f>E18/12</f>
        <v>696.29166666666663</v>
      </c>
      <c r="G18" s="6"/>
      <c r="J18" s="63"/>
      <c r="K18" s="63"/>
      <c r="L18" s="63"/>
      <c r="M18" s="61"/>
      <c r="P18" s="206">
        <v>26</v>
      </c>
      <c r="Q18" s="202" t="s">
        <v>111</v>
      </c>
      <c r="R18" s="205">
        <v>205</v>
      </c>
      <c r="S18" s="207">
        <v>21</v>
      </c>
      <c r="T18" s="204">
        <f t="shared" si="0"/>
        <v>226</v>
      </c>
      <c r="U18" s="26"/>
      <c r="W18" s="5"/>
      <c r="X18" s="161" t="s">
        <v>234</v>
      </c>
      <c r="Y18" s="159">
        <v>10</v>
      </c>
      <c r="Z18" s="160">
        <v>0</v>
      </c>
      <c r="AA18" s="160">
        <v>8</v>
      </c>
      <c r="AB18" s="160">
        <v>5</v>
      </c>
      <c r="AC18" s="162">
        <v>0</v>
      </c>
      <c r="AD18" s="160">
        <v>2</v>
      </c>
      <c r="AE18" s="156">
        <f t="shared" si="4"/>
        <v>15</v>
      </c>
      <c r="AF18" s="20"/>
      <c r="AN18" s="5"/>
      <c r="AO18" s="5" t="s">
        <v>112</v>
      </c>
      <c r="AP18" s="6"/>
      <c r="AQ18" s="75">
        <v>120</v>
      </c>
      <c r="AR18" s="76">
        <v>65.583333333333329</v>
      </c>
      <c r="AS18" s="297" t="s">
        <v>184</v>
      </c>
      <c r="AT18" s="297"/>
      <c r="AU18" s="297"/>
      <c r="AW18" s="98" t="s">
        <v>113</v>
      </c>
      <c r="AX18" s="5"/>
      <c r="AY18" s="58"/>
      <c r="AZ18" s="58"/>
      <c r="BA18" s="7"/>
      <c r="BB18" s="5"/>
      <c r="BC18" s="5"/>
      <c r="BE18" s="121" t="s">
        <v>208</v>
      </c>
      <c r="BF18" s="294" t="s">
        <v>209</v>
      </c>
      <c r="BG18" s="295"/>
      <c r="BH18" s="296"/>
    </row>
    <row r="19" spans="1:60" ht="15" customHeight="1" x14ac:dyDescent="0.3">
      <c r="A19" s="5" t="s">
        <v>20</v>
      </c>
      <c r="C19" s="5"/>
      <c r="D19" s="54"/>
      <c r="E19" s="54"/>
      <c r="F19" s="73"/>
      <c r="G19" s="73"/>
      <c r="H19" s="3" t="s">
        <v>26</v>
      </c>
      <c r="J19" s="63"/>
      <c r="K19" s="63"/>
      <c r="L19" s="63"/>
      <c r="M19" s="61"/>
      <c r="P19" s="206">
        <v>27</v>
      </c>
      <c r="Q19" s="202" t="s">
        <v>114</v>
      </c>
      <c r="R19" s="205">
        <v>45</v>
      </c>
      <c r="S19" s="207"/>
      <c r="T19" s="204">
        <f t="shared" si="0"/>
        <v>45</v>
      </c>
      <c r="U19" s="26"/>
      <c r="W19" s="5"/>
      <c r="X19" s="161" t="s">
        <v>115</v>
      </c>
      <c r="Y19" s="159">
        <v>5</v>
      </c>
      <c r="Z19" s="160">
        <v>1</v>
      </c>
      <c r="AA19" s="160">
        <v>7</v>
      </c>
      <c r="AB19" s="160">
        <v>2</v>
      </c>
      <c r="AC19" s="162">
        <v>1</v>
      </c>
      <c r="AD19" s="160">
        <v>1</v>
      </c>
      <c r="AE19" s="156">
        <f t="shared" si="4"/>
        <v>12</v>
      </c>
      <c r="AF19" s="5"/>
      <c r="AN19" s="3" t="s">
        <v>89</v>
      </c>
      <c r="AO19" s="5"/>
      <c r="AP19" s="8">
        <f>AP17+AP18</f>
        <v>0</v>
      </c>
      <c r="AQ19" s="8">
        <f>AQ17+AQ18</f>
        <v>754</v>
      </c>
      <c r="AR19" s="8">
        <f>AR17+AR18</f>
        <v>285.25</v>
      </c>
      <c r="AS19" s="297"/>
      <c r="AT19" s="297"/>
      <c r="AU19" s="297"/>
      <c r="AW19" s="98" t="s">
        <v>116</v>
      </c>
      <c r="AX19" s="5"/>
      <c r="AY19" s="58"/>
      <c r="AZ19" s="58"/>
      <c r="BA19" s="7"/>
      <c r="BB19" s="5"/>
      <c r="BC19" s="5"/>
      <c r="BE19" s="122"/>
    </row>
    <row r="20" spans="1:60" ht="15.6" x14ac:dyDescent="0.3">
      <c r="B20" s="5" t="s">
        <v>14</v>
      </c>
      <c r="D20" s="82">
        <v>982</v>
      </c>
      <c r="E20" s="82">
        <v>4972</v>
      </c>
      <c r="F20" s="13">
        <f>E20/12</f>
        <v>414.33333333333331</v>
      </c>
      <c r="G20" s="6"/>
      <c r="I20" s="5" t="s">
        <v>17</v>
      </c>
      <c r="J20" s="11">
        <f>J6+J13</f>
        <v>415</v>
      </c>
      <c r="K20" s="13">
        <f t="shared" ref="J20:L23" si="5">K6+K13</f>
        <v>190</v>
      </c>
      <c r="L20" s="13">
        <f>L6+L13</f>
        <v>121</v>
      </c>
      <c r="M20" s="61"/>
      <c r="P20" s="206">
        <v>30</v>
      </c>
      <c r="Q20" s="202" t="s">
        <v>117</v>
      </c>
      <c r="R20" s="205">
        <v>153</v>
      </c>
      <c r="S20" s="207">
        <v>1</v>
      </c>
      <c r="T20" s="204">
        <f t="shared" si="0"/>
        <v>154</v>
      </c>
      <c r="U20" s="5"/>
      <c r="W20" s="5"/>
      <c r="X20" s="163" t="s">
        <v>18</v>
      </c>
      <c r="Y20" s="113">
        <f>SUM(Y12:Y19)</f>
        <v>311</v>
      </c>
      <c r="Z20" s="113">
        <f t="shared" ref="Z20:AD20" si="6">SUM(Z12:Z19)</f>
        <v>10</v>
      </c>
      <c r="AA20" s="113">
        <f t="shared" si="6"/>
        <v>310</v>
      </c>
      <c r="AB20" s="113">
        <f t="shared" si="6"/>
        <v>175</v>
      </c>
      <c r="AC20" s="113">
        <f t="shared" si="6"/>
        <v>33</v>
      </c>
      <c r="AD20" s="113">
        <f t="shared" si="6"/>
        <v>46</v>
      </c>
      <c r="AE20" s="113">
        <f>SUM(Y20:AD20)</f>
        <v>885</v>
      </c>
      <c r="AF20" s="5"/>
      <c r="AG20" s="59"/>
      <c r="AH20" s="59"/>
      <c r="AI20" s="59"/>
      <c r="AJ20" s="59"/>
      <c r="AK20" s="59"/>
      <c r="AL20" s="59"/>
      <c r="AN20" s="3" t="s">
        <v>18</v>
      </c>
      <c r="AO20" s="5"/>
      <c r="AP20" s="34">
        <f>AP11+AP19</f>
        <v>456</v>
      </c>
      <c r="AQ20" s="34">
        <f>AQ11+AQ19</f>
        <v>1166</v>
      </c>
      <c r="AR20" s="34">
        <f>AR11+AR19</f>
        <v>697.25</v>
      </c>
      <c r="AS20" s="297"/>
      <c r="AT20" s="297"/>
      <c r="AU20" s="297"/>
      <c r="AW20" s="100" t="s">
        <v>106</v>
      </c>
      <c r="AX20" s="5"/>
      <c r="AY20" s="58"/>
      <c r="AZ20" s="58"/>
      <c r="BA20" s="7"/>
      <c r="BB20" s="5"/>
      <c r="BC20" s="5"/>
      <c r="BE20" s="108" t="s">
        <v>51</v>
      </c>
      <c r="BF20" s="157">
        <f>SUM(BF5:BF12,BF17)</f>
        <v>702</v>
      </c>
      <c r="BG20" s="157">
        <f t="shared" ref="BG20:BH20" si="7">SUM(BG5:BG12,BG17)</f>
        <v>104</v>
      </c>
      <c r="BH20" s="157">
        <f t="shared" si="7"/>
        <v>806</v>
      </c>
    </row>
    <row r="21" spans="1:60" ht="15.6" x14ac:dyDescent="0.3">
      <c r="B21" s="5" t="s">
        <v>16</v>
      </c>
      <c r="D21" s="82">
        <v>49</v>
      </c>
      <c r="E21" s="82">
        <v>235.5</v>
      </c>
      <c r="F21" s="29">
        <f>E21/12</f>
        <v>19.625</v>
      </c>
      <c r="G21" s="6"/>
      <c r="I21" s="5" t="s">
        <v>19</v>
      </c>
      <c r="J21" s="11">
        <f>J7+J14</f>
        <v>591</v>
      </c>
      <c r="K21" s="11">
        <f t="shared" si="5"/>
        <v>226</v>
      </c>
      <c r="L21" s="14">
        <f>L7+L14</f>
        <v>122</v>
      </c>
      <c r="M21" s="61"/>
      <c r="P21" s="206">
        <v>31</v>
      </c>
      <c r="Q21" s="202" t="s">
        <v>118</v>
      </c>
      <c r="R21" s="205">
        <v>334</v>
      </c>
      <c r="S21" s="207">
        <v>83</v>
      </c>
      <c r="T21" s="204">
        <f t="shared" si="0"/>
        <v>417</v>
      </c>
      <c r="U21" s="26"/>
      <c r="W21" s="5"/>
      <c r="X21" s="5"/>
      <c r="Y21" s="5"/>
      <c r="Z21" s="6"/>
      <c r="AA21" s="6"/>
      <c r="AB21" s="6"/>
      <c r="AC21" s="6"/>
      <c r="AD21" s="6"/>
      <c r="AE21" s="5"/>
      <c r="AF21" s="5"/>
      <c r="AG21" s="301" t="s">
        <v>126</v>
      </c>
      <c r="AH21" s="301"/>
      <c r="AI21" s="301"/>
      <c r="AJ21" s="301"/>
      <c r="AK21" s="301"/>
      <c r="AL21" s="56"/>
      <c r="AN21" s="5"/>
      <c r="AO21" s="5"/>
      <c r="AP21" s="5"/>
      <c r="AQ21" s="5"/>
      <c r="AR21" s="5"/>
      <c r="AS21" s="297"/>
      <c r="AT21" s="297"/>
      <c r="AU21" s="297"/>
      <c r="AW21" s="5"/>
      <c r="AX21" s="5"/>
      <c r="AY21" s="5"/>
      <c r="AZ21" s="5"/>
      <c r="BA21" s="5"/>
      <c r="BB21" s="5"/>
      <c r="BC21" s="5"/>
    </row>
    <row r="22" spans="1:60" ht="15.6" x14ac:dyDescent="0.3">
      <c r="B22" s="5" t="s">
        <v>18</v>
      </c>
      <c r="D22" s="11">
        <f>D20+D21</f>
        <v>1031</v>
      </c>
      <c r="E22" s="11">
        <f>E20+E21</f>
        <v>5207.5</v>
      </c>
      <c r="F22" s="85">
        <f>E22/12</f>
        <v>433.95833333333331</v>
      </c>
      <c r="G22" s="6"/>
      <c r="I22" s="5" t="s">
        <v>21</v>
      </c>
      <c r="J22" s="8">
        <f t="shared" si="5"/>
        <v>858</v>
      </c>
      <c r="K22" s="8">
        <f t="shared" si="5"/>
        <v>367</v>
      </c>
      <c r="L22" s="14">
        <f>L8+L15</f>
        <v>229</v>
      </c>
      <c r="M22" s="61"/>
      <c r="P22" s="206">
        <v>38</v>
      </c>
      <c r="Q22" s="202" t="s">
        <v>119</v>
      </c>
      <c r="R22" s="205">
        <v>11</v>
      </c>
      <c r="S22" s="207"/>
      <c r="T22" s="204">
        <f t="shared" si="0"/>
        <v>11</v>
      </c>
      <c r="U22" s="27"/>
      <c r="W22" s="5"/>
      <c r="X22" s="5"/>
      <c r="Y22" s="5"/>
      <c r="Z22" s="5"/>
      <c r="AA22" s="5"/>
      <c r="AB22" s="5"/>
      <c r="AC22" s="5"/>
      <c r="AD22" s="5"/>
      <c r="AE22" s="5"/>
      <c r="AF22" s="5"/>
      <c r="AG22" s="7"/>
      <c r="AH22" s="78" t="s">
        <v>225</v>
      </c>
      <c r="AI22" s="7"/>
      <c r="AJ22" s="5"/>
      <c r="AK22" s="5"/>
      <c r="AL22" s="56"/>
      <c r="AN22" s="5"/>
      <c r="AO22" s="5"/>
      <c r="AP22" s="5"/>
      <c r="AQ22" s="5"/>
      <c r="AR22" s="5"/>
      <c r="AS22" s="5"/>
      <c r="AX22" s="5"/>
      <c r="AY22" s="5"/>
      <c r="AZ22" s="5"/>
      <c r="BA22" s="5"/>
      <c r="BB22" s="5"/>
      <c r="BC22" s="5"/>
    </row>
    <row r="23" spans="1:60" x14ac:dyDescent="0.3">
      <c r="A23" s="3" t="s">
        <v>27</v>
      </c>
      <c r="C23" s="3"/>
      <c r="D23" s="10">
        <f>D18+D22</f>
        <v>1796</v>
      </c>
      <c r="E23" s="88">
        <f>E18+E22</f>
        <v>13563</v>
      </c>
      <c r="F23" s="86">
        <f>E23/12</f>
        <v>1130.25</v>
      </c>
      <c r="G23" s="175"/>
      <c r="I23" s="5" t="s">
        <v>18</v>
      </c>
      <c r="J23" s="94">
        <f t="shared" si="5"/>
        <v>1006</v>
      </c>
      <c r="K23" s="95">
        <f t="shared" si="5"/>
        <v>416</v>
      </c>
      <c r="L23" s="95">
        <f t="shared" si="5"/>
        <v>243</v>
      </c>
      <c r="M23" s="61"/>
      <c r="P23" s="206">
        <v>40</v>
      </c>
      <c r="Q23" s="202" t="s">
        <v>121</v>
      </c>
      <c r="R23" s="205">
        <v>98</v>
      </c>
      <c r="S23" s="207">
        <v>11</v>
      </c>
      <c r="T23" s="204">
        <f t="shared" si="0"/>
        <v>109</v>
      </c>
      <c r="U23" s="26"/>
      <c r="W23" s="5"/>
      <c r="X23" s="5"/>
      <c r="Y23" s="5"/>
      <c r="Z23" s="5"/>
      <c r="AA23" s="5"/>
      <c r="AB23" s="5"/>
      <c r="AC23" s="5"/>
      <c r="AD23" s="5"/>
      <c r="AE23" s="5"/>
      <c r="AF23" s="5"/>
      <c r="AL23" s="56"/>
      <c r="AN23" s="302" t="s">
        <v>122</v>
      </c>
      <c r="AO23" s="302"/>
      <c r="AP23" s="302"/>
      <c r="AQ23" s="302"/>
      <c r="AR23" s="302"/>
      <c r="AS23" s="302"/>
      <c r="AW23" s="5"/>
      <c r="AX23" s="5"/>
      <c r="AY23" s="5"/>
      <c r="AZ23" s="5"/>
      <c r="BA23" s="5"/>
      <c r="BB23" s="5"/>
      <c r="BC23" s="5"/>
    </row>
    <row r="24" spans="1:60" ht="15.6" x14ac:dyDescent="0.3">
      <c r="C24" s="3"/>
      <c r="D24" s="62"/>
      <c r="E24" s="62"/>
      <c r="F24" s="62"/>
      <c r="G24" s="62"/>
      <c r="I24" s="5" t="s">
        <v>22</v>
      </c>
      <c r="J24" s="5"/>
      <c r="K24" s="96">
        <f>K23/J23</f>
        <v>0.41351888667992048</v>
      </c>
      <c r="L24" s="96">
        <f>L23/K23</f>
        <v>0.58413461538461542</v>
      </c>
      <c r="M24" s="61"/>
      <c r="P24" s="206">
        <v>42</v>
      </c>
      <c r="Q24" s="202" t="s">
        <v>123</v>
      </c>
      <c r="R24" s="205">
        <v>501</v>
      </c>
      <c r="S24" s="207">
        <v>96</v>
      </c>
      <c r="T24" s="204">
        <f t="shared" si="0"/>
        <v>597</v>
      </c>
      <c r="U24" s="26"/>
      <c r="W24" s="5"/>
      <c r="X24" s="287" t="s">
        <v>235</v>
      </c>
      <c r="Y24" s="287"/>
      <c r="Z24" s="287"/>
      <c r="AA24" s="287"/>
      <c r="AB24" s="22"/>
      <c r="AC24" s="22"/>
      <c r="AE24" s="22"/>
      <c r="AF24" s="22"/>
      <c r="AL24" s="56"/>
      <c r="AN24" s="5"/>
      <c r="AO24" s="48" t="s">
        <v>124</v>
      </c>
      <c r="AP24" s="49"/>
      <c r="AQ24" s="49"/>
      <c r="AR24" s="49"/>
      <c r="AS24" s="49"/>
      <c r="AW24" s="5"/>
      <c r="AX24" s="5"/>
      <c r="AY24" s="5"/>
      <c r="AZ24" s="5"/>
      <c r="BA24" s="5"/>
      <c r="BB24" s="5"/>
      <c r="BC24" s="5"/>
    </row>
    <row r="25" spans="1:60" ht="15.6" x14ac:dyDescent="0.3">
      <c r="A25" s="2" t="s">
        <v>28</v>
      </c>
      <c r="B25" s="5"/>
      <c r="C25" s="5"/>
      <c r="D25" s="62" t="s">
        <v>4</v>
      </c>
      <c r="E25" s="62" t="s">
        <v>5</v>
      </c>
      <c r="F25" s="62" t="s">
        <v>6</v>
      </c>
      <c r="G25" s="62"/>
      <c r="J25" s="61"/>
      <c r="K25" s="61"/>
      <c r="L25" s="61"/>
      <c r="M25" s="61"/>
      <c r="P25" s="206">
        <v>43</v>
      </c>
      <c r="Q25" s="202" t="s">
        <v>125</v>
      </c>
      <c r="R25" s="205"/>
      <c r="S25" s="207"/>
      <c r="T25" s="204"/>
      <c r="U25" s="5"/>
      <c r="W25" s="5"/>
      <c r="X25" s="5"/>
      <c r="Y25" s="5"/>
      <c r="Z25" s="5"/>
      <c r="AA25" s="5"/>
      <c r="AB25" s="5"/>
      <c r="AC25" s="5"/>
      <c r="AE25" s="5"/>
      <c r="AG25" s="3" t="s">
        <v>50</v>
      </c>
      <c r="AH25" s="158" t="s">
        <v>17</v>
      </c>
      <c r="AI25" s="158" t="s">
        <v>19</v>
      </c>
      <c r="AJ25" s="158" t="s">
        <v>51</v>
      </c>
      <c r="AK25" s="158" t="s">
        <v>5</v>
      </c>
      <c r="AL25" s="56"/>
      <c r="AN25" s="5"/>
      <c r="AO25" s="5"/>
      <c r="AP25" s="5"/>
      <c r="AQ25" s="5"/>
      <c r="AR25" s="5"/>
      <c r="AS25" s="5"/>
      <c r="AW25" s="285" t="s">
        <v>127</v>
      </c>
      <c r="AX25" s="285"/>
      <c r="AY25" s="285"/>
      <c r="AZ25" s="285"/>
      <c r="BA25" s="285"/>
      <c r="BB25" s="285"/>
      <c r="BC25" s="285"/>
    </row>
    <row r="26" spans="1:60" x14ac:dyDescent="0.3">
      <c r="A26" s="5" t="s">
        <v>25</v>
      </c>
      <c r="B26" s="5"/>
      <c r="D26" s="54"/>
      <c r="E26" s="54"/>
      <c r="F26" s="73"/>
      <c r="G26" s="73"/>
      <c r="J26" s="61"/>
      <c r="K26" s="61"/>
      <c r="L26" s="61"/>
      <c r="M26" s="61"/>
      <c r="P26" s="206">
        <v>44</v>
      </c>
      <c r="Q26" s="202" t="s">
        <v>128</v>
      </c>
      <c r="R26" s="205">
        <v>199</v>
      </c>
      <c r="S26" s="207">
        <v>220</v>
      </c>
      <c r="T26" s="204">
        <f t="shared" si="0"/>
        <v>419</v>
      </c>
      <c r="U26" s="26"/>
      <c r="W26" s="5"/>
      <c r="X26" s="110"/>
      <c r="Y26" s="111" t="s">
        <v>129</v>
      </c>
      <c r="Z26" s="111" t="s">
        <v>130</v>
      </c>
      <c r="AA26" s="111" t="s">
        <v>51</v>
      </c>
      <c r="AB26" s="23"/>
      <c r="AC26" s="23"/>
      <c r="AE26" s="5"/>
      <c r="AG26" s="5" t="s">
        <v>58</v>
      </c>
      <c r="AH26" s="159">
        <v>197</v>
      </c>
      <c r="AI26" s="159">
        <v>381</v>
      </c>
      <c r="AJ26" s="81">
        <f>SUM(AH26+AI26)</f>
        <v>578</v>
      </c>
      <c r="AK26" s="198">
        <v>2281.5</v>
      </c>
      <c r="AL26" s="56"/>
      <c r="AN26" s="36" t="s">
        <v>131</v>
      </c>
      <c r="AO26" s="37">
        <f>AQ11</f>
        <v>412</v>
      </c>
      <c r="AP26" s="52" t="s">
        <v>4</v>
      </c>
      <c r="AQ26" s="52" t="s">
        <v>132</v>
      </c>
      <c r="AR26" s="5"/>
      <c r="AS26" s="4"/>
      <c r="AW26" s="288" t="s">
        <v>133</v>
      </c>
      <c r="AX26" s="288"/>
      <c r="AY26" s="288"/>
      <c r="AZ26" s="288"/>
      <c r="BA26" s="288"/>
      <c r="BB26" s="288"/>
      <c r="BC26" s="288"/>
    </row>
    <row r="27" spans="1:60" ht="15.6" x14ac:dyDescent="0.3">
      <c r="A27" s="5"/>
      <c r="B27" s="5" t="s">
        <v>14</v>
      </c>
      <c r="D27" s="11">
        <f t="shared" ref="D27:F29" si="8">D5+D16</f>
        <v>5264</v>
      </c>
      <c r="E27" s="87">
        <f t="shared" si="8"/>
        <v>73164.5</v>
      </c>
      <c r="F27" s="89">
        <f t="shared" si="8"/>
        <v>5008.708333333333</v>
      </c>
      <c r="G27" s="6"/>
      <c r="H27" s="317" t="s">
        <v>29</v>
      </c>
      <c r="I27" s="285"/>
      <c r="J27" s="285"/>
      <c r="K27" s="285"/>
      <c r="L27" s="285"/>
      <c r="M27" s="285"/>
      <c r="P27" s="206">
        <v>45</v>
      </c>
      <c r="Q27" s="202" t="s">
        <v>134</v>
      </c>
      <c r="R27" s="205">
        <v>305</v>
      </c>
      <c r="S27" s="207">
        <v>23</v>
      </c>
      <c r="T27" s="204">
        <f t="shared" si="0"/>
        <v>328</v>
      </c>
      <c r="U27" s="26"/>
      <c r="W27" s="5"/>
      <c r="X27" s="110" t="s">
        <v>135</v>
      </c>
      <c r="Y27" s="117">
        <v>72</v>
      </c>
      <c r="Z27" s="117">
        <v>1696</v>
      </c>
      <c r="AA27" s="118">
        <f>SUM(Y27:Z27)</f>
        <v>1768</v>
      </c>
      <c r="AB27" s="6"/>
      <c r="AC27" s="6"/>
      <c r="AE27" s="7"/>
      <c r="AG27" s="5" t="s">
        <v>67</v>
      </c>
      <c r="AH27" s="159">
        <v>8</v>
      </c>
      <c r="AI27" s="159">
        <v>35</v>
      </c>
      <c r="AJ27" s="81">
        <f>SUM(AH27+AI27)</f>
        <v>43</v>
      </c>
      <c r="AK27" s="198">
        <v>141</v>
      </c>
      <c r="AL27" s="56"/>
      <c r="AN27" s="5" t="s">
        <v>136</v>
      </c>
      <c r="AO27" s="5"/>
      <c r="AP27" s="81">
        <v>369</v>
      </c>
      <c r="AQ27" s="40">
        <f>AP27/$AQ$11</f>
        <v>0.89563106796116509</v>
      </c>
      <c r="AR27" s="7"/>
      <c r="AS27" s="7"/>
      <c r="AW27" s="5"/>
      <c r="AX27" s="5"/>
      <c r="AY27" s="5"/>
      <c r="AZ27" s="5"/>
      <c r="BA27" s="5"/>
      <c r="BB27" s="5"/>
      <c r="BC27" s="5"/>
    </row>
    <row r="28" spans="1:60" x14ac:dyDescent="0.3">
      <c r="A28" s="5"/>
      <c r="B28" s="5" t="s">
        <v>16</v>
      </c>
      <c r="D28" s="90">
        <f>D6+D17</f>
        <v>326</v>
      </c>
      <c r="E28" s="91">
        <f>E6+E17</f>
        <v>4585</v>
      </c>
      <c r="F28" s="83">
        <f t="shared" si="8"/>
        <v>313.85000000000002</v>
      </c>
      <c r="G28" s="6"/>
      <c r="K28" s="183"/>
      <c r="P28" s="206">
        <v>46</v>
      </c>
      <c r="Q28" s="202" t="s">
        <v>137</v>
      </c>
      <c r="R28" s="205"/>
      <c r="S28" s="207"/>
      <c r="T28" s="204"/>
      <c r="U28" s="5"/>
      <c r="W28" s="5"/>
      <c r="X28" s="110" t="s">
        <v>138</v>
      </c>
      <c r="Y28" s="117">
        <v>72</v>
      </c>
      <c r="Z28" s="117">
        <v>1679</v>
      </c>
      <c r="AA28" s="118">
        <f>SUM(Y28:Z28)</f>
        <v>1751</v>
      </c>
      <c r="AB28" s="6"/>
      <c r="AC28" s="6"/>
      <c r="AE28" s="7"/>
      <c r="AG28" s="3" t="s">
        <v>18</v>
      </c>
      <c r="AH28" s="81">
        <f>SUM(AH26:AH27)</f>
        <v>205</v>
      </c>
      <c r="AI28" s="81">
        <f>SUM(AI26:AI27)</f>
        <v>416</v>
      </c>
      <c r="AJ28" s="81">
        <f>SUM(AH28:AI28)</f>
        <v>621</v>
      </c>
      <c r="AK28" s="198">
        <f>SUM(AK26:AK27)</f>
        <v>2422.5</v>
      </c>
      <c r="AL28" s="56"/>
      <c r="AN28" s="5" t="s">
        <v>139</v>
      </c>
      <c r="AO28" s="5"/>
      <c r="AP28" s="81">
        <v>16</v>
      </c>
      <c r="AQ28" s="40">
        <f>AP28/$AQ$11</f>
        <v>3.8834951456310676E-2</v>
      </c>
      <c r="AR28" s="7"/>
      <c r="AS28" s="7"/>
      <c r="AW28" s="7"/>
      <c r="AX28" s="7"/>
      <c r="AY28" s="23" t="s">
        <v>140</v>
      </c>
      <c r="AZ28" s="23" t="s">
        <v>141</v>
      </c>
      <c r="BA28" s="23" t="s">
        <v>51</v>
      </c>
      <c r="BB28" s="5"/>
      <c r="BC28" s="5"/>
    </row>
    <row r="29" spans="1:60" x14ac:dyDescent="0.3">
      <c r="B29" s="5" t="s">
        <v>18</v>
      </c>
      <c r="D29" s="8">
        <f t="shared" si="8"/>
        <v>5590</v>
      </c>
      <c r="E29" s="84">
        <f t="shared" si="8"/>
        <v>77749.5</v>
      </c>
      <c r="F29" s="35">
        <f t="shared" si="8"/>
        <v>5322.5583333333334</v>
      </c>
      <c r="G29" s="6"/>
      <c r="J29" s="318" t="s">
        <v>30</v>
      </c>
      <c r="K29" s="319"/>
      <c r="L29" s="318" t="s">
        <v>31</v>
      </c>
      <c r="M29" s="318"/>
      <c r="P29" s="206">
        <v>50</v>
      </c>
      <c r="Q29" s="202" t="s">
        <v>142</v>
      </c>
      <c r="R29" s="205">
        <v>232</v>
      </c>
      <c r="S29" s="207"/>
      <c r="T29" s="204">
        <f t="shared" si="0"/>
        <v>232</v>
      </c>
      <c r="U29" s="27"/>
      <c r="W29" s="5"/>
      <c r="X29" s="110" t="s">
        <v>143</v>
      </c>
      <c r="Y29" s="119">
        <v>1</v>
      </c>
      <c r="Z29" s="119">
        <v>1</v>
      </c>
      <c r="AA29" s="119">
        <v>1</v>
      </c>
      <c r="AB29" s="46"/>
      <c r="AC29" s="46"/>
      <c r="AE29" s="7"/>
      <c r="AG29" s="3"/>
      <c r="AH29" s="7"/>
      <c r="AI29" s="7"/>
      <c r="AJ29" s="7"/>
      <c r="AK29" s="4"/>
      <c r="AL29" s="56"/>
      <c r="AN29" s="5" t="s">
        <v>144</v>
      </c>
      <c r="AO29" s="5"/>
      <c r="AP29" s="81">
        <v>27</v>
      </c>
      <c r="AQ29" s="40">
        <f>AP29/$AQ$11</f>
        <v>6.553398058252427E-2</v>
      </c>
      <c r="AR29" s="6"/>
      <c r="AS29" s="6"/>
      <c r="AW29" s="6"/>
      <c r="AX29" s="6"/>
      <c r="AY29" s="23" t="s">
        <v>5</v>
      </c>
      <c r="AZ29" s="23" t="s">
        <v>5</v>
      </c>
      <c r="BA29" s="23" t="s">
        <v>5</v>
      </c>
      <c r="BB29" s="4" t="s">
        <v>6</v>
      </c>
      <c r="BC29" s="5"/>
    </row>
    <row r="30" spans="1:60" x14ac:dyDescent="0.3">
      <c r="A30" s="5" t="s">
        <v>20</v>
      </c>
      <c r="B30" s="5"/>
      <c r="D30" s="54"/>
      <c r="E30" s="54"/>
      <c r="F30" s="73"/>
      <c r="G30" s="73"/>
      <c r="H30" s="2"/>
      <c r="I30" s="185"/>
      <c r="J30" s="188" t="s">
        <v>32</v>
      </c>
      <c r="K30" s="187" t="s">
        <v>33</v>
      </c>
      <c r="L30" s="52" t="s">
        <v>32</v>
      </c>
      <c r="M30" s="186" t="s">
        <v>33</v>
      </c>
      <c r="P30" s="206">
        <v>51</v>
      </c>
      <c r="Q30" s="202" t="s">
        <v>145</v>
      </c>
      <c r="R30" s="205">
        <v>1142</v>
      </c>
      <c r="S30" s="207">
        <v>330</v>
      </c>
      <c r="T30" s="204">
        <f t="shared" si="0"/>
        <v>1472</v>
      </c>
      <c r="U30" s="26"/>
      <c r="W30" s="5"/>
      <c r="X30" s="5"/>
      <c r="Y30" s="5"/>
      <c r="Z30" s="7"/>
      <c r="AA30" s="7"/>
      <c r="AB30" s="7"/>
      <c r="AC30" s="7"/>
      <c r="AD30" s="7"/>
      <c r="AE30" s="5"/>
      <c r="AF30" s="55"/>
      <c r="AG30" s="3" t="s">
        <v>61</v>
      </c>
      <c r="AH30" s="289" t="s">
        <v>246</v>
      </c>
      <c r="AI30" s="290"/>
      <c r="AJ30" s="158" t="s">
        <v>247</v>
      </c>
      <c r="AK30" s="158" t="s">
        <v>80</v>
      </c>
      <c r="AL30" s="56"/>
      <c r="AN30" s="5" t="s">
        <v>146</v>
      </c>
      <c r="AO30" s="5"/>
      <c r="AP30" s="53"/>
      <c r="AQ30" s="40">
        <f>AP30/$AQ$11</f>
        <v>0</v>
      </c>
      <c r="AR30" s="6"/>
      <c r="AS30" s="6"/>
      <c r="AW30" s="4" t="s">
        <v>147</v>
      </c>
      <c r="AX30" s="5"/>
      <c r="AY30" s="5"/>
      <c r="AZ30" s="5"/>
      <c r="BA30" s="5"/>
      <c r="BB30" s="5"/>
      <c r="BC30" s="5"/>
    </row>
    <row r="31" spans="1:60" x14ac:dyDescent="0.3">
      <c r="A31" s="5"/>
      <c r="B31" s="5" t="s">
        <v>14</v>
      </c>
      <c r="D31" s="11">
        <f t="shared" ref="D31:F33" si="9">D9+D20</f>
        <v>2534</v>
      </c>
      <c r="E31" s="87">
        <f t="shared" si="9"/>
        <v>13634.5</v>
      </c>
      <c r="F31" s="89">
        <f t="shared" si="9"/>
        <v>991.83333333333326</v>
      </c>
      <c r="G31" s="6"/>
      <c r="I31" s="5" t="s">
        <v>192</v>
      </c>
      <c r="J31" s="184">
        <v>553</v>
      </c>
      <c r="K31" s="184">
        <v>20</v>
      </c>
      <c r="L31" s="191"/>
      <c r="M31" s="74">
        <v>0</v>
      </c>
      <c r="P31" s="206">
        <v>52</v>
      </c>
      <c r="Q31" s="202" t="s">
        <v>148</v>
      </c>
      <c r="R31" s="205">
        <v>919</v>
      </c>
      <c r="S31" s="207">
        <v>109</v>
      </c>
      <c r="T31" s="204">
        <f t="shared" si="0"/>
        <v>1028</v>
      </c>
      <c r="U31" s="26"/>
      <c r="W31" s="5"/>
      <c r="X31" s="2" t="s">
        <v>149</v>
      </c>
      <c r="Y31" s="7"/>
      <c r="Z31" s="5"/>
      <c r="AB31" s="7"/>
      <c r="AC31" s="7"/>
      <c r="AD31" s="7"/>
      <c r="AE31" s="7"/>
      <c r="AF31" s="57"/>
      <c r="AG31" s="5" t="s">
        <v>227</v>
      </c>
      <c r="AH31" s="316">
        <v>95</v>
      </c>
      <c r="AI31" s="316"/>
      <c r="AJ31" s="159">
        <v>293.5</v>
      </c>
      <c r="AK31" s="199">
        <f>AJ31/12</f>
        <v>24.458333333333332</v>
      </c>
      <c r="AL31" s="56"/>
      <c r="AN31" s="5" t="s">
        <v>150</v>
      </c>
      <c r="AO31" s="5"/>
      <c r="AP31" s="53"/>
      <c r="AQ31" s="40">
        <f>AP31/$AQ$11</f>
        <v>0</v>
      </c>
      <c r="AR31" s="6"/>
      <c r="AS31" s="6"/>
      <c r="AW31" s="38" t="s">
        <v>151</v>
      </c>
      <c r="AX31" s="5"/>
      <c r="AY31" s="200">
        <v>42057</v>
      </c>
      <c r="AZ31" s="75">
        <v>5601</v>
      </c>
      <c r="BA31" s="11">
        <f>SUM(AY31:AZ31)</f>
        <v>47658</v>
      </c>
      <c r="BB31" s="15">
        <f>BA31/15</f>
        <v>3177.2</v>
      </c>
      <c r="BC31" s="5"/>
    </row>
    <row r="32" spans="1:60" x14ac:dyDescent="0.3">
      <c r="A32" s="5"/>
      <c r="B32" s="5" t="s">
        <v>16</v>
      </c>
      <c r="D32" s="90">
        <f t="shared" si="9"/>
        <v>77</v>
      </c>
      <c r="E32" s="91">
        <f t="shared" si="9"/>
        <v>418</v>
      </c>
      <c r="F32" s="85">
        <f t="shared" si="9"/>
        <v>31.791666666666664</v>
      </c>
      <c r="G32" s="6"/>
      <c r="I32" s="5" t="s">
        <v>193</v>
      </c>
      <c r="J32" s="184">
        <v>528</v>
      </c>
      <c r="K32" s="184">
        <v>20</v>
      </c>
      <c r="L32" s="191"/>
      <c r="M32" s="74">
        <v>0</v>
      </c>
      <c r="P32" s="206">
        <v>54</v>
      </c>
      <c r="Q32" s="202" t="s">
        <v>152</v>
      </c>
      <c r="R32" s="205">
        <v>101</v>
      </c>
      <c r="S32" s="207">
        <v>18</v>
      </c>
      <c r="T32" s="208">
        <f t="shared" si="0"/>
        <v>119</v>
      </c>
      <c r="U32" s="26"/>
      <c r="W32" s="3"/>
      <c r="X32" s="115"/>
      <c r="Y32" s="112" t="s">
        <v>153</v>
      </c>
      <c r="Z32" s="194">
        <v>1671</v>
      </c>
      <c r="AB32" s="39"/>
      <c r="AC32" s="39"/>
      <c r="AD32" s="39"/>
      <c r="AE32" s="7"/>
      <c r="AF32" s="56"/>
      <c r="AG32" s="5" t="s">
        <v>165</v>
      </c>
      <c r="AH32" s="7"/>
      <c r="AI32" s="155"/>
      <c r="AJ32" s="7"/>
      <c r="AK32" s="7"/>
      <c r="AL32" s="56"/>
      <c r="AN32" s="3" t="s">
        <v>18</v>
      </c>
      <c r="AO32" s="5"/>
      <c r="AP32" s="14">
        <f>SUM(AP27:AP31)</f>
        <v>412</v>
      </c>
      <c r="AQ32" s="40">
        <f>SUM(AQ27:AQ31)</f>
        <v>1</v>
      </c>
      <c r="AR32" s="6"/>
      <c r="AS32" s="6"/>
      <c r="AW32" s="38" t="s">
        <v>154</v>
      </c>
      <c r="AX32" s="5"/>
      <c r="AY32" s="75">
        <v>27276</v>
      </c>
      <c r="AZ32" s="75">
        <v>3485</v>
      </c>
      <c r="BA32" s="11">
        <f>SUM(AY32:AZ32)</f>
        <v>30761</v>
      </c>
      <c r="BB32" s="15">
        <f>BA32/15</f>
        <v>2050.7333333333331</v>
      </c>
      <c r="BC32" s="7"/>
    </row>
    <row r="33" spans="1:55" x14ac:dyDescent="0.3">
      <c r="B33" s="5" t="s">
        <v>18</v>
      </c>
      <c r="D33" s="8">
        <f t="shared" si="9"/>
        <v>2611</v>
      </c>
      <c r="E33" s="84">
        <f t="shared" si="9"/>
        <v>14052.5</v>
      </c>
      <c r="F33" s="35">
        <f t="shared" si="9"/>
        <v>1023.625</v>
      </c>
      <c r="G33" s="6"/>
      <c r="I33" s="5" t="s">
        <v>35</v>
      </c>
      <c r="J33" s="189">
        <v>1080</v>
      </c>
      <c r="K33" s="184">
        <v>20</v>
      </c>
      <c r="L33" s="192"/>
      <c r="M33" s="74">
        <v>0</v>
      </c>
      <c r="P33" s="206" t="s">
        <v>155</v>
      </c>
      <c r="Q33" s="202" t="s">
        <v>156</v>
      </c>
      <c r="R33" s="203"/>
      <c r="S33" s="203"/>
      <c r="T33" s="209"/>
      <c r="U33" s="20"/>
      <c r="W33" s="5"/>
      <c r="X33" s="115"/>
      <c r="Y33" s="112" t="s">
        <v>157</v>
      </c>
      <c r="Z33" s="116">
        <v>80</v>
      </c>
      <c r="AB33" s="5"/>
      <c r="AC33" s="5"/>
      <c r="AD33" s="5"/>
      <c r="AE33" s="5"/>
      <c r="AF33" s="56"/>
      <c r="AG33" s="5" t="s">
        <v>168</v>
      </c>
      <c r="AH33" s="7"/>
      <c r="AI33" s="155"/>
      <c r="AJ33" s="7"/>
      <c r="AK33" s="7"/>
      <c r="AN33" s="38" t="s">
        <v>158</v>
      </c>
      <c r="AO33" s="5" t="s">
        <v>159</v>
      </c>
      <c r="AP33" s="5"/>
      <c r="AQ33" s="5"/>
      <c r="AR33" s="5"/>
      <c r="AS33" s="5"/>
      <c r="AW33" s="5"/>
      <c r="AX33" s="5"/>
      <c r="AY33" s="8">
        <f>SUM(AY31:AY32)</f>
        <v>69333</v>
      </c>
      <c r="AZ33" s="8">
        <f>SUM(AZ31:AZ32)</f>
        <v>9086</v>
      </c>
      <c r="BA33" s="11">
        <f>SUM(AY33:AZ33)</f>
        <v>78419</v>
      </c>
      <c r="BB33" s="15">
        <f>BA33/15</f>
        <v>5227.9333333333334</v>
      </c>
      <c r="BC33" s="5"/>
    </row>
    <row r="34" spans="1:55" x14ac:dyDescent="0.3">
      <c r="A34" s="3" t="s">
        <v>34</v>
      </c>
      <c r="D34" s="10">
        <f>D29+D33</f>
        <v>8201</v>
      </c>
      <c r="E34" s="88">
        <f>E29+E33</f>
        <v>91802</v>
      </c>
      <c r="F34" s="86">
        <f>F29+F33</f>
        <v>6346.1833333333334</v>
      </c>
      <c r="G34" s="175"/>
      <c r="I34" s="5" t="s">
        <v>36</v>
      </c>
      <c r="J34" s="190"/>
      <c r="K34" s="184"/>
      <c r="L34" s="193"/>
      <c r="M34" s="74">
        <v>0</v>
      </c>
      <c r="P34" s="210"/>
      <c r="Q34" s="211" t="s">
        <v>160</v>
      </c>
      <c r="R34" s="212">
        <f>SUM(R4:R33)</f>
        <v>5710</v>
      </c>
      <c r="S34" s="212">
        <f>SUM(S4:S33)</f>
        <v>1669</v>
      </c>
      <c r="T34" s="204">
        <f>R34+S34</f>
        <v>7379</v>
      </c>
      <c r="U34" s="39"/>
      <c r="W34" s="5"/>
      <c r="X34" s="115"/>
      <c r="Y34" s="112" t="s">
        <v>161</v>
      </c>
      <c r="Z34" s="194">
        <v>2262</v>
      </c>
      <c r="AB34" s="5"/>
      <c r="AC34" s="5"/>
      <c r="AD34" s="5"/>
      <c r="AE34" s="5"/>
      <c r="AF34" s="55"/>
      <c r="AG34" s="19" t="s">
        <v>236</v>
      </c>
      <c r="AH34" s="5"/>
      <c r="AI34" s="5"/>
      <c r="AJ34" s="5"/>
      <c r="AK34" s="5"/>
      <c r="AN34" s="5" t="s">
        <v>162</v>
      </c>
      <c r="AO34" s="5"/>
      <c r="AP34" s="5"/>
      <c r="AQ34" s="5"/>
      <c r="AR34" s="5"/>
      <c r="AS34" s="5"/>
      <c r="AW34" s="5"/>
      <c r="AX34" s="5"/>
      <c r="AY34" s="5"/>
      <c r="AZ34" s="5"/>
      <c r="BA34" s="5"/>
      <c r="BB34" s="5"/>
      <c r="BC34" s="5"/>
    </row>
    <row r="35" spans="1:55" x14ac:dyDescent="0.3">
      <c r="A35" s="18"/>
      <c r="B35" s="19"/>
      <c r="C35" s="18"/>
      <c r="D35" s="18"/>
      <c r="E35" s="18"/>
      <c r="F35" s="18"/>
      <c r="G35" s="18"/>
      <c r="H35" s="18"/>
      <c r="P35" s="5"/>
      <c r="Q35" s="31" t="s">
        <v>163</v>
      </c>
      <c r="R35" s="75">
        <v>695</v>
      </c>
      <c r="S35" s="75">
        <v>127</v>
      </c>
      <c r="T35" s="42">
        <f>R35+S35</f>
        <v>822</v>
      </c>
      <c r="U35" s="20"/>
      <c r="W35" s="5"/>
      <c r="X35" s="115"/>
      <c r="Y35" s="112" t="s">
        <v>164</v>
      </c>
      <c r="Z35" s="194">
        <v>2308</v>
      </c>
      <c r="AB35" s="18"/>
      <c r="AC35" s="18"/>
      <c r="AD35" s="18"/>
      <c r="AE35" s="5"/>
      <c r="AF35" s="56"/>
      <c r="AN35" s="43" t="s">
        <v>166</v>
      </c>
      <c r="AO35" s="18"/>
      <c r="AP35" s="18"/>
      <c r="AQ35" s="18"/>
      <c r="AR35" s="18"/>
      <c r="AS35" s="18"/>
      <c r="AW35" s="4" t="s">
        <v>167</v>
      </c>
      <c r="AX35" s="5"/>
      <c r="AY35" s="6"/>
      <c r="AZ35" s="6"/>
      <c r="BA35" s="6"/>
      <c r="BB35" s="12"/>
      <c r="BC35" s="5"/>
    </row>
    <row r="36" spans="1:55" x14ac:dyDescent="0.3">
      <c r="A36" s="19"/>
      <c r="B36" s="18"/>
      <c r="C36" s="18"/>
      <c r="D36" s="18"/>
      <c r="E36" s="18"/>
      <c r="F36" s="18"/>
      <c r="G36" s="18"/>
      <c r="H36" s="18"/>
      <c r="I36" s="19"/>
      <c r="J36" s="18"/>
      <c r="K36" s="18"/>
      <c r="L36" s="18"/>
      <c r="M36" s="18"/>
      <c r="P36" s="5"/>
      <c r="Q36" s="5"/>
      <c r="R36" s="75"/>
      <c r="S36" s="75"/>
      <c r="U36" s="42"/>
      <c r="W36" s="5"/>
      <c r="X36" s="5"/>
      <c r="Y36" s="5"/>
      <c r="Z36" s="5"/>
      <c r="AA36" s="5"/>
      <c r="AB36" s="5"/>
      <c r="AC36" s="5"/>
      <c r="AD36" s="5"/>
      <c r="AE36" s="5"/>
      <c r="AF36" s="56"/>
      <c r="AN36" s="43" t="s">
        <v>169</v>
      </c>
      <c r="AO36" s="5"/>
      <c r="AP36" s="17"/>
      <c r="AQ36" s="17"/>
      <c r="AR36" s="18"/>
      <c r="AS36" s="18"/>
      <c r="AW36" s="5" t="s">
        <v>170</v>
      </c>
      <c r="AX36" s="5"/>
      <c r="AY36" s="75">
        <v>8416.5</v>
      </c>
      <c r="AZ36" s="75">
        <v>4966.5</v>
      </c>
      <c r="BA36" s="8">
        <f>SUM(AY36:AZ36)</f>
        <v>13383</v>
      </c>
      <c r="BB36" s="16">
        <f>BA36/12</f>
        <v>1115.25</v>
      </c>
      <c r="BC36" s="5"/>
    </row>
    <row r="37" spans="1:55" x14ac:dyDescent="0.3">
      <c r="A37" s="19"/>
      <c r="B37" s="18"/>
      <c r="C37" s="18"/>
      <c r="D37" s="18"/>
      <c r="E37" s="18"/>
      <c r="F37" s="18"/>
      <c r="G37" s="18"/>
      <c r="H37" s="18"/>
      <c r="P37" s="5"/>
      <c r="Q37" s="41" t="s">
        <v>171</v>
      </c>
      <c r="R37" s="180">
        <f>R34+R35</f>
        <v>6405</v>
      </c>
      <c r="S37" s="180">
        <f>S34+S35</f>
        <v>1796</v>
      </c>
      <c r="T37" s="179">
        <f>R37+S37</f>
        <v>8201</v>
      </c>
      <c r="U37" s="20"/>
      <c r="W37" s="5"/>
      <c r="X37" s="19" t="s">
        <v>172</v>
      </c>
      <c r="Z37" s="7"/>
      <c r="AA37" s="7"/>
      <c r="AB37" s="7"/>
      <c r="AC37" s="7"/>
      <c r="AD37" s="7"/>
      <c r="AE37" s="7"/>
      <c r="AF37" s="55"/>
      <c r="AN37" s="43" t="s">
        <v>173</v>
      </c>
      <c r="AO37" s="5"/>
      <c r="AP37" s="5"/>
      <c r="AQ37" s="5"/>
      <c r="AR37" s="18"/>
      <c r="AS37" s="18"/>
      <c r="AW37" s="3" t="s">
        <v>18</v>
      </c>
      <c r="AX37" s="6"/>
      <c r="AY37" s="10">
        <f>SUM(AY33,AY36)</f>
        <v>77749.5</v>
      </c>
      <c r="AZ37" s="10">
        <f>SUM(AZ33,AZ36)</f>
        <v>14052.5</v>
      </c>
      <c r="BA37" s="10">
        <f>SUM(BA33,BA36)</f>
        <v>91802</v>
      </c>
      <c r="BB37" s="10">
        <f>(BA33/15) + (BA36/12)</f>
        <v>6343.1833333333334</v>
      </c>
      <c r="BC37" s="5"/>
    </row>
    <row r="38" spans="1:55" ht="15.6" x14ac:dyDescent="0.3">
      <c r="A38" s="291" t="s">
        <v>217</v>
      </c>
      <c r="B38" s="291"/>
      <c r="C38" s="291"/>
      <c r="D38" s="291"/>
      <c r="E38" s="291"/>
      <c r="F38" s="291"/>
      <c r="G38" s="173"/>
      <c r="H38" s="282" t="s">
        <v>237</v>
      </c>
      <c r="I38" s="282"/>
      <c r="J38" s="282"/>
      <c r="K38" s="282"/>
      <c r="L38" s="282"/>
      <c r="M38" s="282"/>
      <c r="P38" s="5"/>
      <c r="Q38" s="31" t="s">
        <v>174</v>
      </c>
      <c r="R38" s="181">
        <f>D12</f>
        <v>6405</v>
      </c>
      <c r="S38" s="181">
        <f>D23</f>
        <v>1796</v>
      </c>
      <c r="U38" s="20"/>
      <c r="AF38" s="55"/>
      <c r="AN38" s="43" t="s">
        <v>175</v>
      </c>
      <c r="AO38" s="5"/>
      <c r="AP38" s="31"/>
      <c r="AQ38" s="31"/>
      <c r="AR38" s="18"/>
      <c r="AS38" s="18"/>
    </row>
    <row r="39" spans="1:55" x14ac:dyDescent="0.3">
      <c r="A39" s="127" t="s">
        <v>218</v>
      </c>
      <c r="B39" s="122"/>
      <c r="C39" s="122"/>
      <c r="D39" s="122" t="s">
        <v>4</v>
      </c>
      <c r="E39" s="122" t="s">
        <v>224</v>
      </c>
      <c r="P39" s="18"/>
      <c r="Q39" s="18"/>
      <c r="R39" s="313" t="s">
        <v>176</v>
      </c>
      <c r="S39" s="313"/>
      <c r="T39" s="45"/>
      <c r="U39" s="6"/>
      <c r="AF39" s="55"/>
      <c r="AN39" s="43" t="s">
        <v>177</v>
      </c>
      <c r="AO39" s="5"/>
      <c r="AP39" s="31"/>
      <c r="AQ39" s="31"/>
      <c r="AR39" s="5"/>
      <c r="AS39" s="18"/>
    </row>
    <row r="40" spans="1:55" x14ac:dyDescent="0.3">
      <c r="A40" s="126" t="s">
        <v>25</v>
      </c>
      <c r="I40" s="177"/>
      <c r="J40" s="178" t="s">
        <v>194</v>
      </c>
      <c r="K40" s="178" t="s">
        <v>238</v>
      </c>
      <c r="L40" s="178" t="s">
        <v>51</v>
      </c>
      <c r="P40" s="5"/>
      <c r="Q40" s="5"/>
      <c r="R40" s="7"/>
      <c r="S40" s="7"/>
      <c r="U40" s="20"/>
      <c r="AF40" s="55"/>
      <c r="AN40" s="43" t="s">
        <v>178</v>
      </c>
      <c r="AO40" s="5"/>
      <c r="AP40" s="31"/>
      <c r="AQ40" s="31"/>
      <c r="AR40" s="5"/>
      <c r="AS40" s="18"/>
    </row>
    <row r="41" spans="1:55" x14ac:dyDescent="0.3">
      <c r="B41" s="125" t="s">
        <v>219</v>
      </c>
      <c r="D41" s="133">
        <v>1752</v>
      </c>
      <c r="E41" s="133">
        <v>24810.5</v>
      </c>
      <c r="F41" s="130">
        <f>E41/15</f>
        <v>1654.0333333333333</v>
      </c>
      <c r="G41" s="176"/>
      <c r="I41" t="s">
        <v>239</v>
      </c>
      <c r="J41" s="182">
        <v>155</v>
      </c>
      <c r="K41" s="182">
        <v>637</v>
      </c>
      <c r="L41" s="197">
        <f>SUM(J41:K41)</f>
        <v>792</v>
      </c>
      <c r="AF41" s="55"/>
    </row>
    <row r="42" spans="1:55" ht="15.6" x14ac:dyDescent="0.3">
      <c r="B42" s="125" t="s">
        <v>221</v>
      </c>
      <c r="D42" s="133">
        <v>2914</v>
      </c>
      <c r="E42" s="133">
        <v>42399.5</v>
      </c>
      <c r="F42" s="130">
        <f>E42/15</f>
        <v>2826.6333333333332</v>
      </c>
      <c r="G42" s="176"/>
      <c r="I42" t="s">
        <v>240</v>
      </c>
      <c r="J42" s="182">
        <v>1550</v>
      </c>
      <c r="K42" s="182">
        <v>5451</v>
      </c>
      <c r="L42" s="197">
        <f t="shared" ref="L42:L47" si="10">SUM(J42:K42)</f>
        <v>7001</v>
      </c>
      <c r="AN42" s="123" t="s">
        <v>213</v>
      </c>
      <c r="AO42" s="124"/>
    </row>
    <row r="43" spans="1:55" ht="15.6" x14ac:dyDescent="0.3">
      <c r="B43" s="125" t="s">
        <v>220</v>
      </c>
      <c r="D43" s="133">
        <v>159</v>
      </c>
      <c r="E43" s="133">
        <v>2184</v>
      </c>
      <c r="F43" s="130">
        <f>E43/15</f>
        <v>145.6</v>
      </c>
      <c r="G43" s="176"/>
      <c r="I43" t="s">
        <v>241</v>
      </c>
      <c r="J43" s="182">
        <v>25</v>
      </c>
      <c r="K43" s="182">
        <v>79</v>
      </c>
      <c r="L43" s="197">
        <f t="shared" si="10"/>
        <v>104</v>
      </c>
      <c r="AN43" s="123"/>
      <c r="AO43" s="124"/>
    </row>
    <row r="44" spans="1:55" x14ac:dyDescent="0.3">
      <c r="B44" s="125" t="s">
        <v>18</v>
      </c>
      <c r="D44" s="131">
        <f>D41+D42+D43</f>
        <v>4825</v>
      </c>
      <c r="E44" s="131">
        <f t="shared" ref="E44" si="11">E41+E42+E43</f>
        <v>69394</v>
      </c>
      <c r="F44" s="132">
        <f>F41+F42+F43</f>
        <v>4626.2666666666664</v>
      </c>
      <c r="G44" s="176"/>
      <c r="I44" t="s">
        <v>242</v>
      </c>
      <c r="J44" s="182">
        <v>26</v>
      </c>
      <c r="K44" s="182">
        <v>141</v>
      </c>
      <c r="L44" s="197">
        <f t="shared" si="10"/>
        <v>167</v>
      </c>
    </row>
    <row r="45" spans="1:55" x14ac:dyDescent="0.3">
      <c r="A45" s="126" t="s">
        <v>20</v>
      </c>
      <c r="B45" s="125"/>
      <c r="D45" s="129"/>
      <c r="E45" s="129"/>
      <c r="F45" s="129"/>
      <c r="G45" s="129"/>
      <c r="I45" t="s">
        <v>243</v>
      </c>
      <c r="J45" s="182">
        <v>16</v>
      </c>
      <c r="K45" s="182">
        <v>39</v>
      </c>
      <c r="L45" s="197">
        <f t="shared" si="10"/>
        <v>55</v>
      </c>
      <c r="AN45" s="36" t="s">
        <v>131</v>
      </c>
      <c r="AO45" s="37">
        <f>AQ11</f>
        <v>412</v>
      </c>
      <c r="AP45" s="52" t="s">
        <v>4</v>
      </c>
      <c r="AQ45" s="52" t="s">
        <v>132</v>
      </c>
    </row>
    <row r="46" spans="1:55" x14ac:dyDescent="0.3">
      <c r="B46" s="125" t="s">
        <v>219</v>
      </c>
      <c r="D46" s="133">
        <v>1025</v>
      </c>
      <c r="E46" s="133">
        <v>4933</v>
      </c>
      <c r="F46" s="130">
        <f>E46/12</f>
        <v>411.08333333333331</v>
      </c>
      <c r="G46" s="176"/>
      <c r="I46" t="s">
        <v>244</v>
      </c>
      <c r="J46" s="182">
        <v>18</v>
      </c>
      <c r="K46" s="182">
        <v>46</v>
      </c>
      <c r="L46" s="197">
        <f t="shared" si="10"/>
        <v>64</v>
      </c>
      <c r="AN46" s="5" t="s">
        <v>214</v>
      </c>
      <c r="AO46" s="5"/>
      <c r="AP46" s="81">
        <v>311</v>
      </c>
      <c r="AQ46" s="40">
        <f>AP46/$AQ$11</f>
        <v>0.75485436893203883</v>
      </c>
    </row>
    <row r="47" spans="1:55" x14ac:dyDescent="0.3">
      <c r="B47" s="125" t="s">
        <v>221</v>
      </c>
      <c r="D47" s="133">
        <v>322</v>
      </c>
      <c r="E47" s="133">
        <v>2591</v>
      </c>
      <c r="F47" s="130">
        <f t="shared" ref="F47:F48" si="12">E47/12</f>
        <v>215.91666666666666</v>
      </c>
      <c r="G47" s="176"/>
      <c r="I47" t="s">
        <v>245</v>
      </c>
      <c r="J47" s="182">
        <v>6</v>
      </c>
      <c r="K47" s="182">
        <v>12</v>
      </c>
      <c r="L47" s="197">
        <f t="shared" si="10"/>
        <v>18</v>
      </c>
      <c r="AN47" s="5" t="s">
        <v>215</v>
      </c>
      <c r="AO47" s="5"/>
      <c r="AP47" s="81">
        <v>89</v>
      </c>
      <c r="AQ47" s="40">
        <f>AP47/$AQ$11</f>
        <v>0.21601941747572814</v>
      </c>
    </row>
    <row r="48" spans="1:55" x14ac:dyDescent="0.3">
      <c r="B48" s="125" t="s">
        <v>220</v>
      </c>
      <c r="D48" s="133">
        <v>233</v>
      </c>
      <c r="E48" s="133">
        <v>1321</v>
      </c>
      <c r="F48" s="130">
        <f t="shared" si="12"/>
        <v>110.08333333333333</v>
      </c>
      <c r="G48" s="176"/>
      <c r="I48" s="195" t="s">
        <v>51</v>
      </c>
      <c r="J48" s="196">
        <f>SUM(J41:J47)</f>
        <v>1796</v>
      </c>
      <c r="K48" s="196">
        <f t="shared" ref="K48:L48" si="13">SUM(K41:K47)</f>
        <v>6405</v>
      </c>
      <c r="L48" s="196">
        <f t="shared" si="13"/>
        <v>8201</v>
      </c>
      <c r="AN48" s="5" t="s">
        <v>216</v>
      </c>
      <c r="AO48" s="5"/>
      <c r="AP48" s="81">
        <v>12</v>
      </c>
      <c r="AQ48" s="40">
        <f>AP48/$AQ$11</f>
        <v>2.9126213592233011E-2</v>
      </c>
    </row>
    <row r="49" spans="1:43" x14ac:dyDescent="0.3">
      <c r="B49" s="125" t="s">
        <v>18</v>
      </c>
      <c r="D49" s="131">
        <f>D46+D47+D48</f>
        <v>1580</v>
      </c>
      <c r="E49" s="131">
        <f t="shared" ref="E49" si="14">E46+E47+E48</f>
        <v>8845</v>
      </c>
      <c r="F49" s="132">
        <f t="shared" ref="F49" si="15">F46+F47+F48</f>
        <v>737.08333333333337</v>
      </c>
      <c r="G49" s="176"/>
      <c r="AN49" s="3" t="s">
        <v>18</v>
      </c>
      <c r="AO49" s="5"/>
      <c r="AP49" s="14">
        <f>SUM(AP46:AP48)</f>
        <v>412</v>
      </c>
      <c r="AQ49" s="40">
        <f>SUM(AQ46:AQ48)</f>
        <v>1</v>
      </c>
    </row>
    <row r="50" spans="1:43" x14ac:dyDescent="0.3">
      <c r="B50" s="125"/>
      <c r="F50" s="6"/>
      <c r="G50" s="6"/>
    </row>
    <row r="51" spans="1:43" x14ac:dyDescent="0.3">
      <c r="A51" s="126" t="s">
        <v>222</v>
      </c>
      <c r="B51" s="125"/>
    </row>
    <row r="52" spans="1:43" x14ac:dyDescent="0.3">
      <c r="B52" s="125" t="s">
        <v>219</v>
      </c>
      <c r="D52" s="134">
        <f t="shared" ref="D52:E54" si="16">D41+D46</f>
        <v>2777</v>
      </c>
      <c r="E52" s="134">
        <f t="shared" si="16"/>
        <v>29743.5</v>
      </c>
      <c r="F52" s="132">
        <f>E52/15</f>
        <v>1982.9</v>
      </c>
      <c r="G52" s="176"/>
    </row>
    <row r="53" spans="1:43" x14ac:dyDescent="0.3">
      <c r="B53" s="125" t="s">
        <v>221</v>
      </c>
      <c r="D53" s="134">
        <f t="shared" si="16"/>
        <v>3236</v>
      </c>
      <c r="E53" s="134">
        <f t="shared" si="16"/>
        <v>44990.5</v>
      </c>
      <c r="F53" s="132">
        <f>E53/15</f>
        <v>2999.3666666666668</v>
      </c>
      <c r="G53" s="176"/>
    </row>
    <row r="54" spans="1:43" x14ac:dyDescent="0.3">
      <c r="B54" s="125" t="s">
        <v>220</v>
      </c>
      <c r="D54" s="134">
        <f t="shared" si="16"/>
        <v>392</v>
      </c>
      <c r="E54" s="134">
        <f t="shared" si="16"/>
        <v>3505</v>
      </c>
      <c r="F54" s="130">
        <f>E54/15</f>
        <v>233.66666666666666</v>
      </c>
      <c r="G54" s="176"/>
    </row>
    <row r="55" spans="1:43" x14ac:dyDescent="0.3">
      <c r="B55" s="125" t="s">
        <v>18</v>
      </c>
      <c r="D55" s="132">
        <f>D52+D53+D54</f>
        <v>6405</v>
      </c>
      <c r="E55" s="132">
        <f t="shared" ref="E55" si="17">E52+E53+E54</f>
        <v>78239</v>
      </c>
      <c r="F55" s="132">
        <f t="shared" ref="F55" si="18">F52+F53+F54</f>
        <v>5215.9333333333334</v>
      </c>
      <c r="G55" s="176"/>
    </row>
    <row r="56" spans="1:43" x14ac:dyDescent="0.3">
      <c r="B56" s="125"/>
    </row>
    <row r="57" spans="1:43" x14ac:dyDescent="0.3">
      <c r="A57" s="127" t="s">
        <v>24</v>
      </c>
      <c r="B57" s="128"/>
      <c r="C57" s="122"/>
      <c r="D57" s="122"/>
      <c r="E57" s="122"/>
    </row>
    <row r="58" spans="1:43" x14ac:dyDescent="0.3">
      <c r="A58" s="126" t="s">
        <v>25</v>
      </c>
      <c r="B58" s="125"/>
    </row>
    <row r="59" spans="1:43" x14ac:dyDescent="0.3">
      <c r="B59" s="125" t="s">
        <v>219</v>
      </c>
      <c r="D59" s="133">
        <v>251</v>
      </c>
      <c r="E59" s="133">
        <v>2737</v>
      </c>
      <c r="F59" s="130">
        <f t="shared" ref="F59:F61" si="19">E59/12</f>
        <v>228.08333333333334</v>
      </c>
      <c r="G59" s="176"/>
    </row>
    <row r="60" spans="1:43" x14ac:dyDescent="0.3">
      <c r="B60" s="125" t="s">
        <v>221</v>
      </c>
      <c r="D60" s="133">
        <v>353</v>
      </c>
      <c r="E60" s="133">
        <v>4028.5</v>
      </c>
      <c r="F60" s="130">
        <f t="shared" si="19"/>
        <v>335.70833333333331</v>
      </c>
      <c r="G60" s="176"/>
    </row>
    <row r="61" spans="1:43" x14ac:dyDescent="0.3">
      <c r="B61" s="125" t="s">
        <v>220</v>
      </c>
      <c r="D61" s="133">
        <v>161</v>
      </c>
      <c r="E61" s="133">
        <v>1590</v>
      </c>
      <c r="F61" s="130">
        <f t="shared" si="19"/>
        <v>132.5</v>
      </c>
      <c r="G61" s="176"/>
    </row>
    <row r="62" spans="1:43" x14ac:dyDescent="0.3">
      <c r="B62" s="125" t="s">
        <v>18</v>
      </c>
      <c r="D62" s="131">
        <f>D59+D60+D61</f>
        <v>765</v>
      </c>
      <c r="E62" s="131">
        <f t="shared" ref="E62" si="20">E59+E60+E61</f>
        <v>8355.5</v>
      </c>
      <c r="F62" s="132">
        <f t="shared" ref="F62" si="21">F59+F60+F61</f>
        <v>696.29166666666663</v>
      </c>
      <c r="G62" s="176"/>
    </row>
    <row r="63" spans="1:43" x14ac:dyDescent="0.3">
      <c r="A63" s="126" t="s">
        <v>20</v>
      </c>
      <c r="B63" s="125"/>
      <c r="D63" s="129"/>
      <c r="E63" s="129"/>
      <c r="F63" s="129"/>
      <c r="G63" s="129"/>
    </row>
    <row r="64" spans="1:43" x14ac:dyDescent="0.3">
      <c r="B64" s="125" t="s">
        <v>219</v>
      </c>
      <c r="D64" s="133">
        <v>523</v>
      </c>
      <c r="E64" s="133">
        <v>2678.5</v>
      </c>
      <c r="F64" s="130">
        <f t="shared" ref="F64:F66" si="22">E64/12</f>
        <v>223.20833333333334</v>
      </c>
      <c r="G64" s="176"/>
    </row>
    <row r="65" spans="1:7" x14ac:dyDescent="0.3">
      <c r="B65" s="125" t="s">
        <v>221</v>
      </c>
      <c r="D65" s="133">
        <v>139</v>
      </c>
      <c r="E65" s="133">
        <v>854.5</v>
      </c>
      <c r="F65" s="130">
        <f t="shared" si="22"/>
        <v>71.208333333333329</v>
      </c>
      <c r="G65" s="176"/>
    </row>
    <row r="66" spans="1:7" x14ac:dyDescent="0.3">
      <c r="B66" s="125" t="s">
        <v>220</v>
      </c>
      <c r="D66" s="133">
        <v>369</v>
      </c>
      <c r="E66" s="133">
        <v>1674.5</v>
      </c>
      <c r="F66" s="130">
        <f t="shared" si="22"/>
        <v>139.54166666666666</v>
      </c>
      <c r="G66" s="176"/>
    </row>
    <row r="67" spans="1:7" x14ac:dyDescent="0.3">
      <c r="B67" s="125" t="s">
        <v>18</v>
      </c>
      <c r="D67" s="131">
        <f>D64+D65+D66</f>
        <v>1031</v>
      </c>
      <c r="E67" s="131">
        <f t="shared" ref="E67" si="23">E64+E65+E66</f>
        <v>5207.5</v>
      </c>
      <c r="F67" s="132">
        <f t="shared" ref="F67" si="24">F64+F65+F66</f>
        <v>433.95833333333337</v>
      </c>
      <c r="G67" s="176"/>
    </row>
    <row r="68" spans="1:7" x14ac:dyDescent="0.3">
      <c r="A68" s="126" t="s">
        <v>223</v>
      </c>
      <c r="B68" s="125"/>
      <c r="D68" s="129"/>
      <c r="E68" s="129"/>
      <c r="F68" s="129"/>
      <c r="G68" s="129"/>
    </row>
    <row r="69" spans="1:7" x14ac:dyDescent="0.3">
      <c r="B69" s="125" t="s">
        <v>219</v>
      </c>
      <c r="D69" s="134">
        <f t="shared" ref="D69:E71" si="25">D59+D64</f>
        <v>774</v>
      </c>
      <c r="E69" s="134">
        <f t="shared" si="25"/>
        <v>5415.5</v>
      </c>
      <c r="F69" s="132">
        <f t="shared" ref="F69:F71" si="26">E69/12</f>
        <v>451.29166666666669</v>
      </c>
      <c r="G69" s="176"/>
    </row>
    <row r="70" spans="1:7" x14ac:dyDescent="0.3">
      <c r="B70" s="125" t="s">
        <v>221</v>
      </c>
      <c r="D70" s="134">
        <f t="shared" si="25"/>
        <v>492</v>
      </c>
      <c r="E70" s="134">
        <f t="shared" si="25"/>
        <v>4883</v>
      </c>
      <c r="F70" s="132">
        <f t="shared" si="26"/>
        <v>406.91666666666669</v>
      </c>
      <c r="G70" s="176"/>
    </row>
    <row r="71" spans="1:7" x14ac:dyDescent="0.3">
      <c r="B71" s="125" t="s">
        <v>220</v>
      </c>
      <c r="D71" s="134">
        <f t="shared" si="25"/>
        <v>530</v>
      </c>
      <c r="E71" s="134">
        <f t="shared" si="25"/>
        <v>3264.5</v>
      </c>
      <c r="F71" s="132">
        <f t="shared" si="26"/>
        <v>272.04166666666669</v>
      </c>
      <c r="G71" s="176"/>
    </row>
    <row r="72" spans="1:7" x14ac:dyDescent="0.3">
      <c r="B72" s="125" t="s">
        <v>18</v>
      </c>
      <c r="D72" s="132">
        <f>D69+D70+D71</f>
        <v>1796</v>
      </c>
      <c r="E72" s="132">
        <f t="shared" ref="E72" si="27">E69+E70+E71</f>
        <v>13563</v>
      </c>
      <c r="F72" s="132">
        <f t="shared" ref="F72" si="28">F69+F70+F71</f>
        <v>1130.25</v>
      </c>
      <c r="G72" s="176"/>
    </row>
  </sheetData>
  <mergeCells count="32">
    <mergeCell ref="A38:F38"/>
    <mergeCell ref="BF18:BH18"/>
    <mergeCell ref="X24:AA24"/>
    <mergeCell ref="BE1:BH1"/>
    <mergeCell ref="BF13:BH13"/>
    <mergeCell ref="BF16:BH16"/>
    <mergeCell ref="H27:M27"/>
    <mergeCell ref="J29:K29"/>
    <mergeCell ref="L29:M29"/>
    <mergeCell ref="A1:F1"/>
    <mergeCell ref="H1:M1"/>
    <mergeCell ref="A2:F2"/>
    <mergeCell ref="P1:U1"/>
    <mergeCell ref="W1:AE1"/>
    <mergeCell ref="AF1:AL1"/>
    <mergeCell ref="AW1:BC1"/>
    <mergeCell ref="H38:M38"/>
    <mergeCell ref="AN1:AU1"/>
    <mergeCell ref="AW25:BC25"/>
    <mergeCell ref="AW26:BC26"/>
    <mergeCell ref="R39:S39"/>
    <mergeCell ref="X2:AF2"/>
    <mergeCell ref="W3:AE3"/>
    <mergeCell ref="W4:AE4"/>
    <mergeCell ref="AN23:AS23"/>
    <mergeCell ref="AG21:AK21"/>
    <mergeCell ref="AS6:AU7"/>
    <mergeCell ref="AS16:AU17"/>
    <mergeCell ref="AS18:AU21"/>
    <mergeCell ref="BB2:BC14"/>
    <mergeCell ref="AH31:AI31"/>
    <mergeCell ref="AH30:AI30"/>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25"/>
  <sheetViews>
    <sheetView topLeftCell="T1" workbookViewId="0">
      <selection activeCell="AA31" sqref="AA31"/>
    </sheetView>
  </sheetViews>
  <sheetFormatPr defaultRowHeight="14.4" x14ac:dyDescent="0.3"/>
  <sheetData>
    <row r="1" spans="1:24" x14ac:dyDescent="0.3">
      <c r="A1">
        <v>1583</v>
      </c>
    </row>
    <row r="2" spans="1:24" x14ac:dyDescent="0.3">
      <c r="A2">
        <v>560</v>
      </c>
      <c r="D2">
        <v>148</v>
      </c>
      <c r="G2">
        <v>444</v>
      </c>
      <c r="X2">
        <v>110</v>
      </c>
    </row>
    <row r="3" spans="1:24" x14ac:dyDescent="0.3">
      <c r="D3">
        <v>44</v>
      </c>
      <c r="G3">
        <v>138</v>
      </c>
      <c r="J3">
        <v>55</v>
      </c>
      <c r="O3">
        <v>110</v>
      </c>
      <c r="X3">
        <v>4</v>
      </c>
    </row>
    <row r="4" spans="1:24" x14ac:dyDescent="0.3">
      <c r="J4">
        <v>1</v>
      </c>
      <c r="O4">
        <v>4</v>
      </c>
      <c r="X4">
        <v>23</v>
      </c>
    </row>
    <row r="5" spans="1:24" x14ac:dyDescent="0.3">
      <c r="A5">
        <v>110</v>
      </c>
      <c r="J5">
        <v>11</v>
      </c>
      <c r="O5">
        <v>23</v>
      </c>
      <c r="X5">
        <v>36</v>
      </c>
    </row>
    <row r="6" spans="1:24" x14ac:dyDescent="0.3">
      <c r="A6">
        <v>4</v>
      </c>
      <c r="D6">
        <v>18</v>
      </c>
      <c r="G6">
        <v>37</v>
      </c>
      <c r="J6">
        <v>23</v>
      </c>
      <c r="O6">
        <v>36</v>
      </c>
      <c r="X6">
        <v>836</v>
      </c>
    </row>
    <row r="7" spans="1:24" x14ac:dyDescent="0.3">
      <c r="A7">
        <v>23</v>
      </c>
      <c r="D7">
        <v>1</v>
      </c>
      <c r="G7">
        <v>2</v>
      </c>
      <c r="J7">
        <v>320</v>
      </c>
      <c r="O7">
        <v>836</v>
      </c>
      <c r="X7">
        <v>87</v>
      </c>
    </row>
    <row r="8" spans="1:24" x14ac:dyDescent="0.3">
      <c r="A8">
        <v>36</v>
      </c>
      <c r="D8">
        <v>1</v>
      </c>
      <c r="G8">
        <v>11</v>
      </c>
      <c r="J8">
        <v>49</v>
      </c>
      <c r="O8">
        <v>87</v>
      </c>
      <c r="X8">
        <v>35</v>
      </c>
    </row>
    <row r="9" spans="1:24" x14ac:dyDescent="0.3">
      <c r="A9">
        <v>836</v>
      </c>
      <c r="D9">
        <v>3</v>
      </c>
      <c r="G9">
        <v>10</v>
      </c>
      <c r="J9">
        <v>0</v>
      </c>
      <c r="O9">
        <v>35</v>
      </c>
    </row>
    <row r="10" spans="1:24" x14ac:dyDescent="0.3">
      <c r="A10">
        <v>87</v>
      </c>
      <c r="D10">
        <v>160</v>
      </c>
      <c r="G10">
        <v>356</v>
      </c>
      <c r="J10">
        <f>SUM(J3:J9)</f>
        <v>459</v>
      </c>
      <c r="O10">
        <v>3274</v>
      </c>
    </row>
    <row r="11" spans="1:24" x14ac:dyDescent="0.3">
      <c r="A11">
        <v>35</v>
      </c>
      <c r="D11">
        <v>7</v>
      </c>
      <c r="G11">
        <v>31</v>
      </c>
      <c r="O11">
        <f>SUM(O3:O10)</f>
        <v>4405</v>
      </c>
    </row>
    <row r="12" spans="1:24" x14ac:dyDescent="0.3">
      <c r="A12">
        <f>SUM(A1:A11)</f>
        <v>3274</v>
      </c>
      <c r="D12">
        <v>11</v>
      </c>
      <c r="G12">
        <v>24</v>
      </c>
    </row>
    <row r="13" spans="1:24" x14ac:dyDescent="0.3">
      <c r="D13">
        <f>SUM(D2:D12)</f>
        <v>393</v>
      </c>
      <c r="G13">
        <f>SUM(G2:G12)</f>
        <v>1053</v>
      </c>
    </row>
    <row r="17" spans="7:7" x14ac:dyDescent="0.3">
      <c r="G17">
        <v>110</v>
      </c>
    </row>
    <row r="18" spans="7:7" x14ac:dyDescent="0.3">
      <c r="G18">
        <v>4</v>
      </c>
    </row>
    <row r="19" spans="7:7" x14ac:dyDescent="0.3">
      <c r="G19">
        <v>23</v>
      </c>
    </row>
    <row r="20" spans="7:7" x14ac:dyDescent="0.3">
      <c r="G20">
        <v>36</v>
      </c>
    </row>
    <row r="21" spans="7:7" x14ac:dyDescent="0.3">
      <c r="G21">
        <v>836</v>
      </c>
    </row>
    <row r="22" spans="7:7" x14ac:dyDescent="0.3">
      <c r="G22">
        <v>87</v>
      </c>
    </row>
    <row r="23" spans="7:7" x14ac:dyDescent="0.3">
      <c r="G23">
        <v>35</v>
      </c>
    </row>
    <row r="24" spans="7:7" x14ac:dyDescent="0.3">
      <c r="G24">
        <v>3274</v>
      </c>
    </row>
    <row r="25" spans="7:7" x14ac:dyDescent="0.3">
      <c r="G25">
        <f>SUM(G17:G24)</f>
        <v>4405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3F7CBD520DA43498437DC35B49B8B5B" ma:contentTypeVersion="17" ma:contentTypeDescription="Create a new document." ma:contentTypeScope="" ma:versionID="ef621bddf99cc37dcbefaaf36fc7d61c">
  <xsd:schema xmlns:xsd="http://www.w3.org/2001/XMLSchema" xmlns:xs="http://www.w3.org/2001/XMLSchema" xmlns:p="http://schemas.microsoft.com/office/2006/metadata/properties" xmlns:ns1="http://schemas.microsoft.com/sharepoint/v3" xmlns:ns2="02ca3c2c-5222-46d2-98f7-72991dbd3af0" xmlns:ns3="2b43adde-f5a7-4ac4-aa1a-25d15eb33a23" targetNamespace="http://schemas.microsoft.com/office/2006/metadata/properties" ma:root="true" ma:fieldsID="51485506cb059a55ca9f0c423ed09d02" ns1:_="" ns2:_="" ns3:_="">
    <xsd:import namespace="http://schemas.microsoft.com/sharepoint/v3"/>
    <xsd:import namespace="02ca3c2c-5222-46d2-98f7-72991dbd3af0"/>
    <xsd:import namespace="2b43adde-f5a7-4ac4-aa1a-25d15eb33a23"/>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ca3c2c-5222-46d2-98f7-72991dbd3a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c74e64d-0131-43eb-b4ed-e1281b0accf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43adde-f5a7-4ac4-aa1a-25d15eb33a2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bdf64ce-5895-4c24-a786-30a631dd7eb3}" ma:internalName="TaxCatchAll" ma:showField="CatchAllData" ma:web="2b43adde-f5a7-4ac4-aa1a-25d15eb33a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02ca3c2c-5222-46d2-98f7-72991dbd3af0">
      <Terms xmlns="http://schemas.microsoft.com/office/infopath/2007/PartnerControls"/>
    </lcf76f155ced4ddcb4097134ff3c332f>
    <TaxCatchAll xmlns="2b43adde-f5a7-4ac4-aa1a-25d15eb33a23" xsi:nil="true"/>
  </documentManagement>
</p:properties>
</file>

<file path=customXml/itemProps1.xml><?xml version="1.0" encoding="utf-8"?>
<ds:datastoreItem xmlns:ds="http://schemas.openxmlformats.org/officeDocument/2006/customXml" ds:itemID="{9C99BC7B-6DAC-4424-AF07-A8E789D9B785}">
  <ds:schemaRefs>
    <ds:schemaRef ds:uri="http://schemas.microsoft.com/sharepoint/v3/contenttype/forms"/>
  </ds:schemaRefs>
</ds:datastoreItem>
</file>

<file path=customXml/itemProps2.xml><?xml version="1.0" encoding="utf-8"?>
<ds:datastoreItem xmlns:ds="http://schemas.openxmlformats.org/officeDocument/2006/customXml" ds:itemID="{11EA0D3F-BEEF-4D6A-8AB6-2B21BCC474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2ca3c2c-5222-46d2-98f7-72991dbd3af0"/>
    <ds:schemaRef ds:uri="2b43adde-f5a7-4ac4-aa1a-25d15eb33a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E3A109-5539-4FC0-A481-6DA8F3553651}">
  <ds:schemaRefs>
    <ds:schemaRef ds:uri="http://www.w3.org/XML/1998/namespace"/>
    <ds:schemaRef ds:uri="02ca3c2c-5222-46d2-98f7-72991dbd3af0"/>
    <ds:schemaRef ds:uri="http://schemas.microsoft.com/office/2006/documentManagement/types"/>
    <ds:schemaRef ds:uri="http://purl.org/dc/elements/1.1/"/>
    <ds:schemaRef ds:uri="http://purl.org/dc/term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2b43adde-f5a7-4ac4-aa1a-25d15eb33a23"/>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Spring 2025</vt:lpstr>
      <vt:lpstr>Spring 2023</vt:lpstr>
      <vt:lpstr>Sheet1</vt:lpstr>
    </vt:vector>
  </TitlesOfParts>
  <Company>Southern CT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Ben-Avie, Michael</dc:creator>
  <cp:lastModifiedBy>Lee, Chul</cp:lastModifiedBy>
  <dcterms:created xsi:type="dcterms:W3CDTF">2017-09-18T16:35:22Z</dcterms:created>
  <dcterms:modified xsi:type="dcterms:W3CDTF">2025-03-08T14:45:55Z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0x01010033F7CBD520DA43498437DC35B49B8B5B</vt:lpwstr>
  </property>
  <property fmtid="{D5CDD505-2E9C-101B-9397-08002B2CF9AE}" pid="3" name="MediaServiceImageTags">
    <vt:lpwstr/>
  </property>
</Properties>
</file>