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R\Southern Connecticut State University\DEPT IR Institutional Research - Documents\CT Higher Ed\SASR\Spring 2021-22\"/>
    </mc:Choice>
  </mc:AlternateContent>
  <bookViews>
    <workbookView xWindow="-120" yWindow="-120" windowWidth="29040" windowHeight="15840"/>
  </bookViews>
  <sheets>
    <sheet name="Spring 2022" sheetId="3" r:id="rId1"/>
    <sheet name="Sheet1" sheetId="4"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8" i="3" l="1"/>
  <c r="AT17" i="3" l="1"/>
  <c r="AM29" i="3" l="1"/>
  <c r="D7" i="3" l="1"/>
  <c r="BC13" i="3" l="1"/>
  <c r="AT10" i="3" l="1"/>
  <c r="AT9" i="3"/>
  <c r="AT8" i="3"/>
  <c r="AT7" i="3"/>
  <c r="I9" i="3" l="1"/>
  <c r="R34" i="3" l="1"/>
  <c r="S20" i="3"/>
  <c r="K16" i="3" l="1"/>
  <c r="J16" i="3"/>
  <c r="I16" i="3"/>
  <c r="K9" i="3"/>
  <c r="J9" i="3"/>
  <c r="E32" i="3"/>
  <c r="D32" i="3"/>
  <c r="E31" i="3"/>
  <c r="D31" i="3"/>
  <c r="E28" i="3"/>
  <c r="D28" i="3"/>
  <c r="E27" i="3"/>
  <c r="D27" i="3"/>
  <c r="E22" i="3"/>
  <c r="D22" i="3"/>
  <c r="F21" i="3"/>
  <c r="F20" i="3"/>
  <c r="E18" i="3"/>
  <c r="F18" i="3" s="1"/>
  <c r="D18" i="3"/>
  <c r="F17" i="3"/>
  <c r="F16" i="3"/>
  <c r="E11" i="3"/>
  <c r="F11" i="3" s="1"/>
  <c r="D11" i="3"/>
  <c r="F10" i="3"/>
  <c r="F32" i="3" s="1"/>
  <c r="F9" i="3"/>
  <c r="E7" i="3"/>
  <c r="F7" i="3" s="1"/>
  <c r="F6" i="3"/>
  <c r="F5" i="3"/>
  <c r="D33" i="3" l="1"/>
  <c r="D29" i="3"/>
  <c r="J10" i="3"/>
  <c r="F27" i="3"/>
  <c r="F28" i="3"/>
  <c r="J17" i="3"/>
  <c r="E29" i="3"/>
  <c r="K10" i="3"/>
  <c r="D23" i="3"/>
  <c r="E23" i="3"/>
  <c r="F23" i="3" s="1"/>
  <c r="E33" i="3"/>
  <c r="F31" i="3"/>
  <c r="K17" i="3"/>
  <c r="F12" i="3"/>
  <c r="F29" i="3"/>
  <c r="E12" i="3"/>
  <c r="F22" i="3"/>
  <c r="F33" i="3" s="1"/>
  <c r="D12" i="3"/>
  <c r="D34" i="3" l="1"/>
  <c r="E34" i="3"/>
  <c r="F34" i="3"/>
  <c r="AR32" i="3" l="1"/>
  <c r="AT19" i="3" l="1"/>
  <c r="AS19" i="3"/>
  <c r="AR19" i="3"/>
  <c r="AT11" i="3"/>
  <c r="AT20" i="3" l="1"/>
  <c r="BB14" i="3" l="1"/>
  <c r="AL6" i="3" l="1"/>
  <c r="AL5" i="3"/>
  <c r="K22" i="3"/>
  <c r="J22" i="3"/>
  <c r="I22" i="3"/>
  <c r="K21" i="3"/>
  <c r="J21" i="3"/>
  <c r="I21" i="3"/>
  <c r="K20" i="3"/>
  <c r="J20" i="3"/>
  <c r="I20" i="3"/>
  <c r="K23" i="3"/>
  <c r="J23" i="3"/>
  <c r="I23" i="3"/>
  <c r="J24" i="3" l="1"/>
  <c r="K24" i="3"/>
  <c r="AR11" i="3" l="1"/>
  <c r="AR20" i="3" s="1"/>
  <c r="AS11" i="3"/>
  <c r="AS20" i="3" l="1"/>
  <c r="AS29" i="3"/>
  <c r="AS27" i="3"/>
  <c r="AS30" i="3"/>
  <c r="AS28" i="3"/>
  <c r="AS31" i="3"/>
  <c r="AA28" i="3"/>
  <c r="AA27" i="3"/>
  <c r="AG10" i="3"/>
  <c r="AG9" i="3"/>
  <c r="AG19" i="3"/>
  <c r="AG18" i="3"/>
  <c r="AG17" i="3"/>
  <c r="AG16" i="3"/>
  <c r="AG15" i="3"/>
  <c r="AG14" i="3"/>
  <c r="AG13" i="3"/>
  <c r="AG12" i="3"/>
  <c r="AF20" i="3"/>
  <c r="AE20" i="3"/>
  <c r="AD20" i="3"/>
  <c r="AC20" i="3"/>
  <c r="AB20" i="3"/>
  <c r="AA20" i="3"/>
  <c r="Z20" i="3"/>
  <c r="Y20" i="3"/>
  <c r="S35" i="3"/>
  <c r="S31" i="3"/>
  <c r="S30" i="3"/>
  <c r="S29" i="3"/>
  <c r="S27" i="3"/>
  <c r="S26" i="3"/>
  <c r="S24" i="3"/>
  <c r="S23" i="3"/>
  <c r="S22" i="3"/>
  <c r="S21" i="3"/>
  <c r="S19" i="3"/>
  <c r="S18" i="3"/>
  <c r="S17" i="3"/>
  <c r="S16" i="3"/>
  <c r="S15" i="3"/>
  <c r="S13" i="3"/>
  <c r="S10" i="3"/>
  <c r="S9" i="3"/>
  <c r="S7" i="3"/>
  <c r="S5" i="3"/>
  <c r="S4" i="3"/>
  <c r="BC36" i="3"/>
  <c r="BD36" i="3" s="1"/>
  <c r="R37" i="3"/>
  <c r="Q34" i="3"/>
  <c r="Q37" i="3" s="1"/>
  <c r="BB33" i="3"/>
  <c r="BB37" i="3" s="1"/>
  <c r="BA33" i="3"/>
  <c r="BA37" i="3" s="1"/>
  <c r="BC32" i="3"/>
  <c r="BD32" i="3" s="1"/>
  <c r="BC31" i="3"/>
  <c r="BD31" i="3" s="1"/>
  <c r="AM26" i="3"/>
  <c r="AK26" i="3"/>
  <c r="AJ26" i="3"/>
  <c r="AL25" i="3"/>
  <c r="AL24" i="3"/>
  <c r="AQ26" i="3"/>
  <c r="BA14" i="3"/>
  <c r="BC12" i="3"/>
  <c r="BC11" i="3"/>
  <c r="BC10" i="3"/>
  <c r="BC9" i="3"/>
  <c r="BC8" i="3"/>
  <c r="BC7" i="3"/>
  <c r="AM7" i="3"/>
  <c r="AK7" i="3"/>
  <c r="AJ7" i="3"/>
  <c r="BC6" i="3"/>
  <c r="BC5" i="3"/>
  <c r="BC4" i="3"/>
  <c r="AL26" i="3" l="1"/>
  <c r="BC14" i="3"/>
  <c r="AL7" i="3"/>
  <c r="AS32" i="3"/>
  <c r="S37" i="3"/>
  <c r="AG20" i="3"/>
  <c r="S34" i="3"/>
  <c r="BC33" i="3"/>
  <c r="G25" i="4"/>
  <c r="O11" i="4"/>
  <c r="J10" i="4"/>
  <c r="G13" i="4"/>
  <c r="D13" i="4"/>
  <c r="A12" i="4"/>
  <c r="BD33" i="3" l="1"/>
  <c r="BD37" i="3" s="1"/>
  <c r="BC37" i="3"/>
</calcChain>
</file>

<file path=xl/comments1.xml><?xml version="1.0" encoding="utf-8"?>
<comments xmlns="http://schemas.openxmlformats.org/spreadsheetml/2006/main">
  <authors>
    <author>Lee, Chul</author>
  </authors>
  <commentList>
    <comment ref="V1" authorId="0" shapeId="0">
      <text>
        <r>
          <rPr>
            <b/>
            <sz val="9"/>
            <color indexed="81"/>
            <rFont val="Tahoma"/>
            <family val="2"/>
          </rPr>
          <t>Lee, Chul:</t>
        </r>
        <r>
          <rPr>
            <sz val="9"/>
            <color indexed="81"/>
            <rFont val="Tahoma"/>
            <family val="2"/>
          </rPr>
          <t xml:space="preserve">
received a list of major and concenstration for Title II (Sep 24, 2020). IR office rewrote script using the list + included all CIP 13 regardless of teacher certificate or not.
(update Sep 28, 2021) It turned out that there are more 'exception' which are not caught by IR script as Banner does not have any field or flag to show. Those exceptions are (partially) found here, https://www.ctohe.org/HEWeb/Programs.asp?F=1087</t>
        </r>
      </text>
    </comment>
    <comment ref="I4" authorId="0" shapeId="0">
      <text>
        <r>
          <rPr>
            <b/>
            <sz val="9"/>
            <color indexed="81"/>
            <rFont val="Tahoma"/>
            <charset val="1"/>
          </rPr>
          <t>Lee, Chul:</t>
        </r>
        <r>
          <rPr>
            <sz val="9"/>
            <color indexed="81"/>
            <rFont val="Tahoma"/>
            <charset val="1"/>
          </rPr>
          <t xml:space="preserve">
N. Applications came from Julie Edstrom. SCSU is in transition of CRM from Target X to Slate.</t>
        </r>
      </text>
    </comment>
    <comment ref="B5" authorId="0" shapeId="0">
      <text>
        <r>
          <rPr>
            <b/>
            <sz val="9"/>
            <color indexed="81"/>
            <rFont val="Tahoma"/>
            <family val="2"/>
          </rPr>
          <t>Lee, Chul:</t>
        </r>
        <r>
          <rPr>
            <sz val="9"/>
            <color indexed="81"/>
            <rFont val="Tahoma"/>
            <family val="2"/>
          </rPr>
          <t xml:space="preserve">
Students' mailing state.
(asked to Bill and got it confirmed)</t>
        </r>
      </text>
    </comment>
    <comment ref="AA7" authorId="0" shapeId="0">
      <text>
        <r>
          <rPr>
            <b/>
            <sz val="9"/>
            <color indexed="81"/>
            <rFont val="Tahoma"/>
            <family val="2"/>
          </rPr>
          <t>Lee, Chul:</t>
        </r>
        <r>
          <rPr>
            <sz val="9"/>
            <color indexed="81"/>
            <rFont val="Tahoma"/>
            <family val="2"/>
          </rPr>
          <t xml:space="preserve">
including EPC</t>
        </r>
      </text>
    </comment>
    <comment ref="AD7" authorId="0" shapeId="0">
      <text>
        <r>
          <rPr>
            <b/>
            <sz val="9"/>
            <color indexed="81"/>
            <rFont val="Tahoma"/>
            <family val="2"/>
          </rPr>
          <t>Lee, Chul:</t>
        </r>
        <r>
          <rPr>
            <sz val="9"/>
            <color indexed="81"/>
            <rFont val="Tahoma"/>
            <family val="2"/>
          </rPr>
          <t xml:space="preserve">
including SYC and PMC
</t>
        </r>
      </text>
    </comment>
    <comment ref="AL9" authorId="0" shapeId="0">
      <text>
        <r>
          <rPr>
            <b/>
            <sz val="9"/>
            <color indexed="81"/>
            <rFont val="Tahoma"/>
            <family val="2"/>
          </rPr>
          <t>Lee, Chul:
didn't include 'adjuncts'</t>
        </r>
      </text>
    </comment>
    <comment ref="AY9" authorId="0" shapeId="0">
      <text>
        <r>
          <rPr>
            <b/>
            <sz val="9"/>
            <color indexed="81"/>
            <rFont val="Tahoma"/>
            <family val="2"/>
          </rPr>
          <t>Lee, Chul:</t>
        </r>
        <r>
          <rPr>
            <sz val="9"/>
            <color indexed="81"/>
            <rFont val="Tahoma"/>
            <family val="2"/>
          </rPr>
          <t xml:space="preserve">
including 'deaf'</t>
        </r>
      </text>
    </comment>
    <comment ref="H15" authorId="0" shapeId="0">
      <text>
        <r>
          <rPr>
            <b/>
            <sz val="9"/>
            <color indexed="81"/>
            <rFont val="Tahoma"/>
            <family val="2"/>
          </rPr>
          <t>Lee, Chul:</t>
        </r>
        <r>
          <rPr>
            <sz val="9"/>
            <color indexed="81"/>
            <rFont val="Tahoma"/>
            <family val="2"/>
          </rPr>
          <t xml:space="preserve">
XLEE_RESD</t>
        </r>
      </text>
    </comment>
    <comment ref="AT17" authorId="0" shapeId="0">
      <text>
        <r>
          <rPr>
            <b/>
            <sz val="9"/>
            <color indexed="81"/>
            <rFont val="Tahoma"/>
            <family val="2"/>
          </rPr>
          <t>Lee, Chul:</t>
        </r>
        <r>
          <rPr>
            <sz val="9"/>
            <color indexed="81"/>
            <rFont val="Tahoma"/>
            <family val="2"/>
          </rPr>
          <t xml:space="preserve">
total teaching credits divided by '12'</t>
        </r>
      </text>
    </comment>
    <comment ref="AS18" authorId="0" shapeId="0">
      <text>
        <r>
          <rPr>
            <b/>
            <sz val="9"/>
            <color indexed="81"/>
            <rFont val="Tahoma"/>
            <family val="2"/>
          </rPr>
          <t>Lee, Chul:
including teaching &amp; non-teaching GA. Western reports only teaching GA</t>
        </r>
      </text>
    </comment>
    <comment ref="AT18" authorId="0" shapeId="0">
      <text>
        <r>
          <rPr>
            <b/>
            <sz val="9"/>
            <color indexed="81"/>
            <rFont val="Tahoma"/>
            <family val="2"/>
          </rPr>
          <t>Lee, Chul:</t>
        </r>
        <r>
          <rPr>
            <sz val="9"/>
            <color indexed="81"/>
            <rFont val="Tahoma"/>
            <family val="2"/>
          </rPr>
          <t xml:space="preserve">
total teaching credits divided by '12'</t>
        </r>
      </text>
    </comment>
    <comment ref="AR26" authorId="0" shapeId="0">
      <text>
        <r>
          <rPr>
            <b/>
            <sz val="9"/>
            <color indexed="81"/>
            <rFont val="Tahoma"/>
            <family val="2"/>
          </rPr>
          <t>Lee, Chul:</t>
        </r>
        <r>
          <rPr>
            <sz val="9"/>
            <color indexed="81"/>
            <rFont val="Tahoma"/>
            <family val="2"/>
          </rPr>
          <t xml:space="preserve">
haven't collected full list, haven't updated</t>
        </r>
      </text>
    </comment>
    <comment ref="K29" authorId="0" shapeId="0">
      <text>
        <r>
          <rPr>
            <b/>
            <sz val="9"/>
            <color indexed="81"/>
            <rFont val="Tahoma"/>
            <family val="2"/>
          </rPr>
          <t>Lee, Chul:
keep inlist(SARADAP_ADMT, "PA", "SO" &lt;- email dated Sep 18, 2019 from Kim Laing</t>
        </r>
      </text>
    </comment>
    <comment ref="H32" authorId="0" shapeId="0">
      <text>
        <r>
          <rPr>
            <b/>
            <sz val="9"/>
            <color indexed="81"/>
            <rFont val="Tahoma"/>
            <family val="2"/>
          </rPr>
          <t>Lee, Chul:</t>
        </r>
        <r>
          <rPr>
            <sz val="9"/>
            <color indexed="81"/>
            <rFont val="Tahoma"/>
            <family val="2"/>
          </rPr>
          <t xml:space="preserve">
SAT new version. The highest score in each subject. </t>
        </r>
      </text>
    </comment>
    <comment ref="I36" authorId="0" shapeId="0">
      <text>
        <r>
          <rPr>
            <b/>
            <sz val="9"/>
            <color indexed="81"/>
            <rFont val="Tahoma"/>
            <family val="2"/>
          </rPr>
          <t>Lee, Chul:
45% from the top in the HS class (= HS rank / HS_size). Banner score is simply the reverse of this calculation</t>
        </r>
      </text>
    </comment>
    <comment ref="BD37" authorId="0" shapeId="0">
      <text>
        <r>
          <rPr>
            <b/>
            <sz val="9"/>
            <color indexed="81"/>
            <rFont val="Tahoma"/>
            <family val="2"/>
          </rPr>
          <t>Lee, Chul:</t>
        </r>
        <r>
          <rPr>
            <sz val="9"/>
            <color indexed="81"/>
            <rFont val="Tahoma"/>
            <family val="2"/>
          </rPr>
          <t xml:space="preserve">
changed the calculation (9/26/2019): FTE of UG course + FTE of GR cours</t>
        </r>
      </text>
    </comment>
  </commentList>
</comments>
</file>

<file path=xl/sharedStrings.xml><?xml version="1.0" encoding="utf-8"?>
<sst xmlns="http://schemas.openxmlformats.org/spreadsheetml/2006/main" count="289" uniqueCount="209">
  <si>
    <t>Enrollment by Student Level and Residency</t>
  </si>
  <si>
    <t>NEW Applications for FULL-TIME Undergraduate Admission</t>
  </si>
  <si>
    <t>(Enter Winter Session counts on Page 5)</t>
  </si>
  <si>
    <t>Undergraduate Students</t>
  </si>
  <si>
    <t>Headcount</t>
  </si>
  <si>
    <t>Credit Hours</t>
  </si>
  <si>
    <t>FTE</t>
  </si>
  <si>
    <t>Number of</t>
  </si>
  <si>
    <t>Number offered</t>
  </si>
  <si>
    <t xml:space="preserve">Number </t>
  </si>
  <si>
    <t xml:space="preserve"> Full-time</t>
  </si>
  <si>
    <t>Applications</t>
  </si>
  <si>
    <t>Admission</t>
  </si>
  <si>
    <t>Enrolled</t>
  </si>
  <si>
    <t>In State</t>
  </si>
  <si>
    <t>A.  First Time Freshmen</t>
  </si>
  <si>
    <t>Out of State</t>
  </si>
  <si>
    <t>Men</t>
  </si>
  <si>
    <t>TOTAL</t>
  </si>
  <si>
    <t>Women</t>
  </si>
  <si>
    <t>Part-time</t>
  </si>
  <si>
    <t>CT Residents</t>
  </si>
  <si>
    <t>YIELD</t>
  </si>
  <si>
    <t>B.  New Transfers from OTHER Institutions</t>
  </si>
  <si>
    <t>Graduate Students</t>
  </si>
  <si>
    <t>Full-time</t>
  </si>
  <si>
    <t>Total NEW Applications for Full Time Admission</t>
  </si>
  <si>
    <t>TOTAL GRADUATE STUDENTS</t>
  </si>
  <si>
    <t>All Students</t>
  </si>
  <si>
    <t xml:space="preserve">First Time Freshmen SAT Scores and Class Rank </t>
  </si>
  <si>
    <t>ALL Freshmen</t>
  </si>
  <si>
    <t>Special Freshman Admits</t>
  </si>
  <si>
    <t>Score</t>
  </si>
  <si>
    <t># of Students</t>
  </si>
  <si>
    <t>Mean SAT math</t>
  </si>
  <si>
    <t>TOTAL ALL STUDENTS</t>
  </si>
  <si>
    <t>Mean SAT Writing</t>
  </si>
  <si>
    <t>Mean SAT combined</t>
  </si>
  <si>
    <t>Average class rank</t>
  </si>
  <si>
    <t>Enrollment by Program</t>
  </si>
  <si>
    <t xml:space="preserve">Enrollment in Education (CIP CODE =13) </t>
  </si>
  <si>
    <t>Students With Disabilities*</t>
  </si>
  <si>
    <t>CIP 2 digit</t>
  </si>
  <si>
    <t>Program</t>
  </si>
  <si>
    <t>Undergraduate</t>
  </si>
  <si>
    <t>Graduate</t>
  </si>
  <si>
    <t>Section 1:  Status and Rank</t>
  </si>
  <si>
    <t>Include only those students ACCEPTED by your School of Education</t>
  </si>
  <si>
    <t>UDG</t>
  </si>
  <si>
    <t>GRD</t>
  </si>
  <si>
    <t>03</t>
  </si>
  <si>
    <t>Naturtal Resources and Conservation</t>
  </si>
  <si>
    <t>Enrollment</t>
  </si>
  <si>
    <t>Total</t>
  </si>
  <si>
    <t>Total AAUP</t>
  </si>
  <si>
    <t>Teaching</t>
  </si>
  <si>
    <t>Learning Disabilities</t>
  </si>
  <si>
    <t>05</t>
  </si>
  <si>
    <t>Area, Ethnic, Cultural Studies</t>
  </si>
  <si>
    <t>Program / Degree Type</t>
  </si>
  <si>
    <t>Undergraduates</t>
  </si>
  <si>
    <t>Positions*</t>
  </si>
  <si>
    <t>Faculty#</t>
  </si>
  <si>
    <t>Faculty</t>
  </si>
  <si>
    <t xml:space="preserve">   ADD/ADHD</t>
  </si>
  <si>
    <t>08</t>
  </si>
  <si>
    <t>Marketing Operations</t>
  </si>
  <si>
    <t>Graduates</t>
  </si>
  <si>
    <t>Psychological/Emotional</t>
  </si>
  <si>
    <t>09</t>
  </si>
  <si>
    <t>Communications</t>
  </si>
  <si>
    <t>Certificate</t>
  </si>
  <si>
    <t>Professor</t>
  </si>
  <si>
    <t>Chronic Health</t>
  </si>
  <si>
    <t>Communication Technologies</t>
  </si>
  <si>
    <t>Associate Prof.</t>
  </si>
  <si>
    <t>Mobility</t>
  </si>
  <si>
    <t>Computer-Info Sci</t>
  </si>
  <si>
    <t>Female</t>
  </si>
  <si>
    <t>FTE*</t>
  </si>
  <si>
    <t>Assistant Prof.</t>
  </si>
  <si>
    <t>Hearing</t>
  </si>
  <si>
    <t>Education</t>
  </si>
  <si>
    <t>Male</t>
  </si>
  <si>
    <t>Full Term</t>
  </si>
  <si>
    <t>Instructor</t>
  </si>
  <si>
    <t>Vision</t>
  </si>
  <si>
    <t>Enginering</t>
  </si>
  <si>
    <t>Subtotal</t>
  </si>
  <si>
    <t>Head/Brain Injury</t>
  </si>
  <si>
    <t>Engineering Technology</t>
  </si>
  <si>
    <t>Non-Res Alien</t>
  </si>
  <si>
    <t xml:space="preserve">Speech/Language </t>
  </si>
  <si>
    <t>Foreign Languages/Literature</t>
  </si>
  <si>
    <t>Black, Non Hisp.</t>
  </si>
  <si>
    <t>*Total  ranked Faculty from AAUP Contract</t>
  </si>
  <si>
    <t>Include coaches, counselors, or librarians</t>
  </si>
  <si>
    <t>Other (list below in this column)</t>
  </si>
  <si>
    <t>Family and Consumer Sciences</t>
  </si>
  <si>
    <t>American Indian</t>
  </si>
  <si>
    <t xml:space="preserve">#Instructional faculty only;  </t>
  </si>
  <si>
    <t>DO NOT include coaches, counselors, or librarians</t>
  </si>
  <si>
    <t>English Languages/Literature</t>
  </si>
  <si>
    <t>Asian</t>
  </si>
  <si>
    <t>Liberal Arts/Sci/Humanities</t>
  </si>
  <si>
    <t>Hispanic of Any Race</t>
  </si>
  <si>
    <t>Other:</t>
  </si>
  <si>
    <t>Library Science</t>
  </si>
  <si>
    <t>White</t>
  </si>
  <si>
    <t>Lecturers</t>
  </si>
  <si>
    <t>Coordination/Hand Dexterity</t>
  </si>
  <si>
    <t>Biological/Life Science</t>
  </si>
  <si>
    <t>Multi-Racial</t>
  </si>
  <si>
    <t>Graduate Assistants</t>
  </si>
  <si>
    <t>Autism Spectrum Disorder</t>
  </si>
  <si>
    <t>Mathematics and Statistics</t>
  </si>
  <si>
    <t>Unknown</t>
  </si>
  <si>
    <t>Tourette's Syndrome</t>
  </si>
  <si>
    <t>Inter-Disciplinary</t>
  </si>
  <si>
    <t>Parks/Rec/Leisure/Fitness</t>
  </si>
  <si>
    <t>Philosophy/Religious Studies</t>
  </si>
  <si>
    <t xml:space="preserve">*students are reported for their primary disability </t>
  </si>
  <si>
    <t>Physical Sciences</t>
  </si>
  <si>
    <t>Section 2: Highest Earned Degree</t>
  </si>
  <si>
    <t>Psychology</t>
  </si>
  <si>
    <t>Regular Rank Full-time Teaching Faculty</t>
  </si>
  <si>
    <t>Security and Protective Services</t>
  </si>
  <si>
    <t>Winter Session:  Complete on Spring Report</t>
  </si>
  <si>
    <t>Credit Hours by Course Level</t>
  </si>
  <si>
    <t>Public Administration and Social Servies</t>
  </si>
  <si>
    <t>Incoming</t>
  </si>
  <si>
    <t>Continuing</t>
  </si>
  <si>
    <t>N =</t>
  </si>
  <si>
    <t>Percent</t>
  </si>
  <si>
    <t>Disregard students' level when counting credit hours by course level</t>
  </si>
  <si>
    <t>Social Sciences</t>
  </si>
  <si>
    <t>Housing requests</t>
  </si>
  <si>
    <t>Doctoral Degree</t>
  </si>
  <si>
    <t>Construction Trades</t>
  </si>
  <si>
    <t>Accommodated</t>
  </si>
  <si>
    <t>Approved Terminal*</t>
  </si>
  <si>
    <t>FT Students</t>
  </si>
  <si>
    <t>PT Students</t>
  </si>
  <si>
    <t>Visual/Performing Arts</t>
  </si>
  <si>
    <t>% Accommodated</t>
  </si>
  <si>
    <t>Master's Degree**</t>
  </si>
  <si>
    <t>Health Profession/Science</t>
  </si>
  <si>
    <t>Bachelor's Degree</t>
  </si>
  <si>
    <t>Undergraduate Courses</t>
  </si>
  <si>
    <t>Business, Management, Marketing</t>
  </si>
  <si>
    <t>Actual bed count:</t>
  </si>
  <si>
    <t>Less than Bachelor's</t>
  </si>
  <si>
    <t>Lower division  (course #'s 000-299)</t>
  </si>
  <si>
    <t>History</t>
  </si>
  <si>
    <t xml:space="preserve">     Paying Beds </t>
  </si>
  <si>
    <t>Upper division  (course #'s 300-499)</t>
  </si>
  <si>
    <t>NA</t>
  </si>
  <si>
    <t>Undecided</t>
  </si>
  <si>
    <t xml:space="preserve">     Non-paying Beds*</t>
  </si>
  <si>
    <t>* Not Doctorate</t>
  </si>
  <si>
    <t>** Including 6th year certificate</t>
  </si>
  <si>
    <t>TOTAL Matriculated Students</t>
  </si>
  <si>
    <t xml:space="preserve">Actual bed count:  </t>
  </si>
  <si>
    <t>Session One</t>
  </si>
  <si>
    <t>Amended 11/4/2004</t>
  </si>
  <si>
    <t>Non-Matriculated Students</t>
  </si>
  <si>
    <t xml:space="preserve">Designed Capacity:  </t>
  </si>
  <si>
    <t>Session Two</t>
  </si>
  <si>
    <t>Approved:</t>
  </si>
  <si>
    <t>Graduate Courses</t>
  </si>
  <si>
    <t>Session Three</t>
  </si>
  <si>
    <t xml:space="preserve"> - MBA/CPA for teachers of Accounting only</t>
  </si>
  <si>
    <t>course #'s 500 and above</t>
  </si>
  <si>
    <t>TOTAL  Students</t>
  </si>
  <si>
    <t>*Non-paying beds include those used by RA's, Dorm Directors, etc.</t>
  </si>
  <si>
    <t>*Calculate FTE faculty on the basis of load hours divided by 12</t>
  </si>
  <si>
    <t xml:space="preserve"> - MFA for teachers of Fine Art or Applied Arts (not including Art History)</t>
  </si>
  <si>
    <t>check ---&gt;</t>
  </si>
  <si>
    <t xml:space="preserve"> - MLS for Librarians (or Education)</t>
  </si>
  <si>
    <t>(page 1 enrollments)</t>
  </si>
  <si>
    <t xml:space="preserve"> - MSW for teachers of Social Work</t>
  </si>
  <si>
    <t xml:space="preserve"> - JD or LLB for teachers of Business Law</t>
  </si>
  <si>
    <t>EPCERT/EPCROS</t>
  </si>
  <si>
    <t>Total Teaching Load</t>
  </si>
  <si>
    <t>Certificate incl EPC</t>
  </si>
  <si>
    <t>Certificate incl PMC</t>
  </si>
  <si>
    <t xml:space="preserve">Summer Session:  Complete on Fall Report </t>
  </si>
  <si>
    <t xml:space="preserve">AND Teacher Preparation / Certification Programs </t>
  </si>
  <si>
    <t xml:space="preserve"> Faculty Report</t>
  </si>
  <si>
    <t>Summer A - Five Weeks</t>
  </si>
  <si>
    <t>Summer A - Six Weeks</t>
  </si>
  <si>
    <t>Summer B - Five Weesks</t>
  </si>
  <si>
    <t>Summer B - Six Weeks</t>
  </si>
  <si>
    <t>Summer B - Three Weeks</t>
  </si>
  <si>
    <t xml:space="preserve">DO Not include PRE-program students </t>
  </si>
  <si>
    <t>TOTAL UNDERGRADUATE STUDENTS</t>
  </si>
  <si>
    <t>&lt;- List from Linda as of Sep 24, 2021</t>
  </si>
  <si>
    <t>&lt;- GA list came from Dawn Grimes. The Credit hours ar dubious, so I use 'total pay divided by pay rate ($600 this semester).  Chul</t>
  </si>
  <si>
    <t>&lt;- DISA informaiton is no longer entered in Banner. Center for Academic Success and Accessibility Services uses new accommodation system. This statistics and IPEDS summary came from Katie De Oliveira, Sep 27, 2021.</t>
  </si>
  <si>
    <t>Campus Housing - Spring 2022</t>
  </si>
  <si>
    <t>1. Associates</t>
  </si>
  <si>
    <t>2. Bachelor</t>
  </si>
  <si>
    <t>3. Post-Bac</t>
  </si>
  <si>
    <t>4. Master</t>
  </si>
  <si>
    <t>5. Master's</t>
  </si>
  <si>
    <t>6. Sixth Year</t>
  </si>
  <si>
    <t>7. ED D</t>
  </si>
  <si>
    <t>&lt;- CORE-CT Records as of Feb 9, 2021</t>
  </si>
  <si>
    <t>Mean SAT Verbal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</si>
</sst>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1"/>
      <color theme="1"/>
      <name val="Calibri"/>
      <family val="2"/>
      <scheme val="minor"/>
    </font>
    <font>
      <b/>
      <sz val="12"/>
      <color indexed="62"/>
      <name val="Arial"/>
      <family val="2"/>
    </font>
    <font>
      <b/>
      <u/>
      <sz val="10"/>
      <name val="Arial"/>
      <family val="2"/>
    </font>
    <font>
      <b/>
      <sz val="10"/>
      <name val="Arial"/>
      <family val="2"/>
    </font>
    <font>
      <sz val="10"/>
      <name val="Arial"/>
      <family val="2"/>
    </font>
    <font>
      <sz val="10"/>
      <color indexed="18"/>
      <name val="Arial"/>
      <family val="2"/>
    </font>
    <font>
      <i/>
      <sz val="10"/>
      <name val="Arial"/>
      <family val="2"/>
    </font>
    <font>
      <b/>
      <sz val="10"/>
      <color indexed="10"/>
      <name val="Arial"/>
      <family val="2"/>
    </font>
    <font>
      <b/>
      <sz val="12"/>
      <color indexed="18"/>
      <name val="Arial"/>
      <family val="2"/>
    </font>
    <font>
      <sz val="11"/>
      <color theme="1"/>
      <name val="Calibri"/>
      <family val="2"/>
      <scheme val="minor"/>
    </font>
    <font>
      <sz val="9"/>
      <color indexed="81"/>
      <name val="Tahoma"/>
      <family val="2"/>
    </font>
    <font>
      <b/>
      <sz val="9"/>
      <color indexed="81"/>
      <name val="Tahoma"/>
      <family val="2"/>
    </font>
    <font>
      <b/>
      <sz val="11"/>
      <name val="Arial"/>
      <family val="2"/>
    </font>
    <font>
      <sz val="10"/>
      <color rgb="FFFF0000"/>
      <name val="Arial"/>
      <family val="2"/>
    </font>
    <font>
      <sz val="12"/>
      <color indexed="18"/>
      <name val="Arial"/>
      <family val="2"/>
    </font>
    <font>
      <sz val="10"/>
      <color indexed="62"/>
      <name val="Arial"/>
      <family val="2"/>
    </font>
    <font>
      <b/>
      <sz val="12"/>
      <color theme="0" tint="-0.249977111117893"/>
      <name val="Arial"/>
      <family val="2"/>
    </font>
    <font>
      <sz val="10"/>
      <color theme="0" tint="-0.249977111117893"/>
      <name val="Arial"/>
      <family val="2"/>
    </font>
    <font>
      <b/>
      <sz val="10"/>
      <color theme="0" tint="-0.249977111117893"/>
      <name val="Arial"/>
      <family val="2"/>
    </font>
    <font>
      <sz val="11"/>
      <name val="Calibri"/>
      <family val="2"/>
    </font>
    <font>
      <sz val="11"/>
      <color rgb="FF000000"/>
      <name val="Calibri"/>
      <family val="2"/>
    </font>
    <font>
      <b/>
      <sz val="9"/>
      <color theme="5"/>
      <name val="Arial"/>
      <family val="2"/>
    </font>
    <font>
      <b/>
      <sz val="10"/>
      <color theme="5"/>
      <name val="Arial"/>
      <family val="2"/>
    </font>
    <font>
      <b/>
      <sz val="10"/>
      <color rgb="FF0070C0"/>
      <name val="Arial"/>
      <family val="2"/>
    </font>
    <font>
      <sz val="11"/>
      <color rgb="FF0070C0"/>
      <name val="Calibri"/>
      <family val="2"/>
      <scheme val="minor"/>
    </font>
    <font>
      <sz val="10"/>
      <color rgb="FF0070C0"/>
      <name val="Arial"/>
      <family val="2"/>
    </font>
    <font>
      <sz val="11"/>
      <color theme="0" tint="-0.249977111117893"/>
      <name val="Calibri"/>
      <family val="2"/>
    </font>
    <font>
      <b/>
      <sz val="11"/>
      <color theme="0" tint="-0.249977111117893"/>
      <name val="Arial"/>
      <family val="2"/>
    </font>
    <font>
      <sz val="11"/>
      <color theme="0" tint="-0.249977111117893"/>
      <name val="Arial"/>
      <family val="2"/>
    </font>
    <font>
      <b/>
      <u/>
      <sz val="10"/>
      <color theme="0" tint="-0.249977111117893"/>
      <name val="Arial"/>
      <family val="2"/>
    </font>
    <font>
      <sz val="11"/>
      <color theme="0" tint="-0.249977111117893"/>
      <name val="Calibri"/>
      <family val="2"/>
      <scheme val="minor"/>
    </font>
    <font>
      <b/>
      <sz val="12"/>
      <name val="Arial"/>
      <family val="2"/>
    </font>
    <font>
      <b/>
      <sz val="12"/>
      <color rgb="FF0070C0"/>
      <name val="Arial"/>
      <family val="2"/>
    </font>
    <font>
      <i/>
      <sz val="10"/>
      <color rgb="FF0070C0"/>
      <name val="Arial"/>
      <family val="2"/>
    </font>
    <font>
      <b/>
      <u/>
      <sz val="10"/>
      <color rgb="FF0070C0"/>
      <name val="Arial"/>
      <family val="2"/>
    </font>
    <font>
      <sz val="9"/>
      <color indexed="81"/>
      <name val="Tahoma"/>
      <charset val="1"/>
    </font>
    <font>
      <b/>
      <sz val="9"/>
      <color indexed="81"/>
      <name val="Tahoma"/>
      <charset val="1"/>
    </font>
    <font>
      <b/>
      <u/>
      <sz val="9"/>
      <color rgb="FF0070C0"/>
      <name val="Arial"/>
      <family val="2"/>
    </font>
    <font>
      <sz val="9"/>
      <color rgb="FF0070C0"/>
      <name val="Arial"/>
      <family val="2"/>
    </font>
    <font>
      <sz val="9"/>
      <color rgb="FF0070C0"/>
      <name val="Calibri"/>
      <family val="2"/>
      <scheme val="minor"/>
    </font>
    <font>
      <strike/>
      <sz val="10"/>
      <color rgb="FF0070C0"/>
      <name val="Arial"/>
      <family val="2"/>
    </font>
    <font>
      <b/>
      <strike/>
      <u/>
      <sz val="10"/>
      <name val="Arial"/>
      <family val="2"/>
    </font>
    <font>
      <sz val="11"/>
      <color rgb="FF0070C0"/>
      <name val="Calibri"/>
      <family val="2"/>
    </font>
    <font>
      <b/>
      <i/>
      <sz val="10"/>
      <color rgb="FF0070C0"/>
      <name val="Arial"/>
      <family val="2"/>
    </font>
    <font>
      <b/>
      <sz val="14"/>
      <color rgb="FF0070C0"/>
      <name val="Arial"/>
      <family val="2"/>
    </font>
    <font>
      <u/>
      <sz val="10"/>
      <color rgb="FF0070C0"/>
      <name val="Arial"/>
      <family val="2"/>
    </font>
  </fonts>
  <fills count="6">
    <fill>
      <patternFill patternType="none"/>
    </fill>
    <fill>
      <patternFill patternType="gray125"/>
    </fill>
    <fill>
      <patternFill patternType="solid">
        <fgColor indexed="47"/>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11">
    <xf numFmtId="0" fontId="0" fillId="0" borderId="0"/>
    <xf numFmtId="9" fontId="4" fillId="0" borderId="0" applyFont="0" applyFill="0" applyBorder="0" applyAlignment="0" applyProtection="0"/>
    <xf numFmtId="0" fontId="9" fillId="0" borderId="0"/>
    <xf numFmtId="0" fontId="9" fillId="0" borderId="0"/>
    <xf numFmtId="0" fontId="9" fillId="0" borderId="0"/>
    <xf numFmtId="0" fontId="9" fillId="0" borderId="0"/>
    <xf numFmtId="9" fontId="4" fillId="0" borderId="0" applyFont="0" applyFill="0" applyBorder="0" applyAlignment="0" applyProtection="0"/>
    <xf numFmtId="0" fontId="9" fillId="0" borderId="0"/>
    <xf numFmtId="0" fontId="9" fillId="0" borderId="0"/>
    <xf numFmtId="0" fontId="4" fillId="0" borderId="0"/>
    <xf numFmtId="0" fontId="19" fillId="0" borderId="0"/>
  </cellStyleXfs>
  <cellXfs count="230">
    <xf numFmtId="0" fontId="0" fillId="0" borderId="0" xfId="0"/>
    <xf numFmtId="0" fontId="3" fillId="0" borderId="0" xfId="0" applyFont="1" applyAlignment="1">
      <alignment horizontal="center"/>
    </xf>
    <xf numFmtId="0" fontId="4" fillId="0" borderId="0" xfId="0" applyFont="1" applyBorder="1" applyAlignment="1"/>
    <xf numFmtId="3" fontId="4" fillId="0" borderId="0" xfId="0" applyNumberFormat="1"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0" fontId="4" fillId="0" borderId="0" xfId="0" applyFont="1" applyBorder="1"/>
    <xf numFmtId="0" fontId="4" fillId="0" borderId="0" xfId="0" applyFont="1" applyBorder="1" applyAlignment="1">
      <alignment horizontal="center"/>
    </xf>
    <xf numFmtId="3" fontId="4" fillId="0" borderId="0" xfId="0" applyNumberFormat="1" applyFont="1" applyFill="1" applyBorder="1" applyAlignment="1">
      <alignment horizontal="center"/>
    </xf>
    <xf numFmtId="0" fontId="4" fillId="0" borderId="0" xfId="0" applyFont="1" applyFill="1"/>
    <xf numFmtId="0" fontId="3" fillId="0" borderId="0" xfId="0" applyFont="1" applyBorder="1" applyAlignment="1">
      <alignment horizontal="left"/>
    </xf>
    <xf numFmtId="0" fontId="5" fillId="0" borderId="0" xfId="0" applyFont="1"/>
    <xf numFmtId="0" fontId="6" fillId="0" borderId="0" xfId="0" applyFont="1"/>
    <xf numFmtId="0" fontId="0" fillId="0" borderId="0" xfId="0" applyAlignment="1">
      <alignment horizontal="center"/>
    </xf>
    <xf numFmtId="0" fontId="8" fillId="0" borderId="0" xfId="0" applyFont="1" applyAlignment="1">
      <alignment horizontal="center"/>
    </xf>
    <xf numFmtId="0" fontId="3" fillId="0" borderId="0" xfId="0" applyFont="1" applyBorder="1" applyAlignment="1">
      <alignment horizontal="center"/>
    </xf>
    <xf numFmtId="0" fontId="2" fillId="0" borderId="0" xfId="0" applyFont="1" applyAlignment="1">
      <alignment horizontal="center"/>
    </xf>
    <xf numFmtId="0" fontId="12" fillId="0" borderId="0" xfId="0" applyFont="1"/>
    <xf numFmtId="0" fontId="3" fillId="0" borderId="0" xfId="0" applyFont="1" applyBorder="1"/>
    <xf numFmtId="0" fontId="2" fillId="0" borderId="0" xfId="0" applyFont="1" applyBorder="1" applyAlignment="1">
      <alignment horizontal="center"/>
    </xf>
    <xf numFmtId="0" fontId="4" fillId="0" borderId="0" xfId="0" quotePrefix="1" applyFont="1" applyAlignment="1">
      <alignment horizontal="center"/>
    </xf>
    <xf numFmtId="0" fontId="7" fillId="0" borderId="0" xfId="0" applyFont="1" applyAlignment="1">
      <alignment horizontal="center"/>
    </xf>
    <xf numFmtId="0" fontId="9" fillId="0" borderId="0" xfId="3" applyAlignment="1">
      <alignment horizontal="center"/>
    </xf>
    <xf numFmtId="0" fontId="13" fillId="0" borderId="0" xfId="0" applyFont="1" applyBorder="1" applyAlignment="1"/>
    <xf numFmtId="0" fontId="9" fillId="0" borderId="0" xfId="3"/>
    <xf numFmtId="3" fontId="9" fillId="0" borderId="0" xfId="3" applyNumberFormat="1" applyAlignment="1">
      <alignment horizontal="center"/>
    </xf>
    <xf numFmtId="0" fontId="14" fillId="0" borderId="0" xfId="0" applyFont="1" applyBorder="1"/>
    <xf numFmtId="0" fontId="14" fillId="0" borderId="0" xfId="0" applyFont="1"/>
    <xf numFmtId="0" fontId="4" fillId="0" borderId="0" xfId="0" applyFont="1" applyAlignment="1">
      <alignment horizontal="right"/>
    </xf>
    <xf numFmtId="0" fontId="4" fillId="0" borderId="0" xfId="0" applyFont="1" applyFill="1" applyBorder="1" applyAlignment="1">
      <alignment horizontal="center"/>
    </xf>
    <xf numFmtId="0" fontId="4" fillId="2" borderId="0" xfId="0" applyFont="1" applyFill="1" applyAlignment="1">
      <alignment horizontal="right"/>
    </xf>
    <xf numFmtId="0" fontId="3" fillId="2" borderId="0" xfId="0" applyFont="1" applyFill="1" applyAlignment="1">
      <alignment horizontal="left"/>
    </xf>
    <xf numFmtId="0" fontId="4" fillId="0" borderId="0" xfId="0" applyFont="1" applyFill="1" applyAlignment="1">
      <alignment horizontal="center"/>
    </xf>
    <xf numFmtId="0" fontId="4" fillId="0" borderId="0" xfId="0" applyFont="1" applyAlignment="1">
      <alignment horizontal="left"/>
    </xf>
    <xf numFmtId="3" fontId="4" fillId="0" borderId="0" xfId="0" applyNumberFormat="1" applyFont="1"/>
    <xf numFmtId="0" fontId="3" fillId="0" borderId="0" xfId="0" applyFont="1" applyBorder="1" applyAlignment="1">
      <alignment horizontal="right"/>
    </xf>
    <xf numFmtId="3" fontId="0" fillId="0" borderId="0" xfId="0" applyNumberFormat="1" applyAlignment="1">
      <alignment horizontal="center"/>
    </xf>
    <xf numFmtId="0" fontId="15" fillId="0" borderId="0" xfId="0" applyFont="1"/>
    <xf numFmtId="0" fontId="15" fillId="0" borderId="0" xfId="0" applyNumberFormat="1" applyFont="1" applyFill="1" applyBorder="1"/>
    <xf numFmtId="0" fontId="15" fillId="0" borderId="0" xfId="0" applyFont="1" applyBorder="1"/>
    <xf numFmtId="0" fontId="4" fillId="0" borderId="0" xfId="0" applyFont="1" applyBorder="1" applyAlignment="1">
      <alignment horizontal="right"/>
    </xf>
    <xf numFmtId="9" fontId="3" fillId="0" borderId="0" xfId="6" applyFont="1" applyFill="1" applyBorder="1" applyAlignment="1">
      <alignment horizontal="center"/>
    </xf>
    <xf numFmtId="0" fontId="12" fillId="0" borderId="0" xfId="0" applyFont="1" applyFill="1" applyAlignment="1">
      <alignment horizontal="left"/>
    </xf>
    <xf numFmtId="0" fontId="12" fillId="0" borderId="0" xfId="0" applyFont="1" applyFill="1" applyAlignment="1">
      <alignment horizontal="center"/>
    </xf>
    <xf numFmtId="0" fontId="3" fillId="0"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0" fillId="0" borderId="0" xfId="0" applyFill="1"/>
    <xf numFmtId="0" fontId="4" fillId="0" borderId="0" xfId="0" applyFont="1" applyFill="1" applyBorder="1"/>
    <xf numFmtId="0" fontId="2" fillId="0" borderId="0" xfId="0" applyFont="1" applyFill="1" applyBorder="1" applyAlignment="1">
      <alignment horizontal="center"/>
    </xf>
    <xf numFmtId="0" fontId="17" fillId="0" borderId="0" xfId="0" applyFont="1"/>
    <xf numFmtId="0" fontId="17" fillId="0" borderId="0" xfId="0" applyFont="1" applyAlignment="1">
      <alignment horizontal="center"/>
    </xf>
    <xf numFmtId="0" fontId="18" fillId="0" borderId="0" xfId="0" applyFont="1"/>
    <xf numFmtId="0" fontId="18" fillId="0" borderId="0" xfId="0" applyFont="1" applyBorder="1"/>
    <xf numFmtId="0" fontId="16" fillId="0" borderId="0" xfId="0" applyFont="1" applyAlignment="1">
      <alignment horizontal="center"/>
    </xf>
    <xf numFmtId="0" fontId="4" fillId="5" borderId="0" xfId="0" applyFont="1" applyFill="1"/>
    <xf numFmtId="0" fontId="3" fillId="5" borderId="0" xfId="0" applyFont="1" applyFill="1" applyBorder="1" applyAlignment="1">
      <alignment horizontal="centerContinuous"/>
    </xf>
    <xf numFmtId="0" fontId="20" fillId="0" borderId="0" xfId="0" applyFont="1" applyAlignment="1">
      <alignment vertical="center"/>
    </xf>
    <xf numFmtId="0" fontId="20" fillId="0" borderId="0" xfId="0" applyFont="1" applyAlignment="1">
      <alignment horizontal="right" vertical="center"/>
    </xf>
    <xf numFmtId="0" fontId="23" fillId="4" borderId="0" xfId="0" applyFont="1" applyFill="1" applyAlignment="1">
      <alignment horizontal="center"/>
    </xf>
    <xf numFmtId="0" fontId="24" fillId="0" borderId="0" xfId="0" applyFont="1"/>
    <xf numFmtId="0" fontId="24" fillId="0" borderId="0" xfId="0" applyNumberFormat="1" applyFont="1"/>
    <xf numFmtId="3" fontId="25" fillId="2" borderId="1" xfId="0" applyNumberFormat="1" applyFont="1" applyFill="1" applyBorder="1" applyAlignment="1">
      <alignment horizontal="center"/>
    </xf>
    <xf numFmtId="3" fontId="25" fillId="2" borderId="2" xfId="0" applyNumberFormat="1" applyFont="1" applyFill="1" applyBorder="1" applyAlignment="1">
      <alignment horizontal="center"/>
    </xf>
    <xf numFmtId="3" fontId="25" fillId="2" borderId="3" xfId="0" applyNumberFormat="1" applyFont="1" applyFill="1" applyBorder="1" applyAlignment="1">
      <alignment horizontal="center"/>
    </xf>
    <xf numFmtId="3" fontId="25" fillId="2" borderId="4" xfId="0" applyNumberFormat="1" applyFont="1" applyFill="1" applyBorder="1" applyAlignment="1">
      <alignment horizontal="center"/>
    </xf>
    <xf numFmtId="3" fontId="25" fillId="2" borderId="5" xfId="0" applyNumberFormat="1" applyFont="1" applyFill="1" applyBorder="1" applyAlignment="1">
      <alignment horizontal="center"/>
    </xf>
    <xf numFmtId="3" fontId="25" fillId="0" borderId="0" xfId="0" applyNumberFormat="1" applyFont="1" applyAlignment="1">
      <alignment horizontal="center"/>
    </xf>
    <xf numFmtId="3" fontId="25" fillId="0" borderId="0" xfId="0" applyNumberFormat="1" applyFont="1"/>
    <xf numFmtId="3" fontId="25" fillId="2" borderId="7" xfId="0" applyNumberFormat="1" applyFont="1" applyFill="1" applyBorder="1" applyAlignment="1">
      <alignment horizontal="center"/>
    </xf>
    <xf numFmtId="3" fontId="25" fillId="2" borderId="8" xfId="0" applyNumberFormat="1" applyFont="1" applyFill="1" applyBorder="1" applyAlignment="1">
      <alignment horizontal="center"/>
    </xf>
    <xf numFmtId="3" fontId="25" fillId="2" borderId="9" xfId="0" applyNumberFormat="1" applyFont="1" applyFill="1" applyBorder="1" applyAlignment="1">
      <alignment horizontal="center"/>
    </xf>
    <xf numFmtId="3" fontId="23" fillId="2" borderId="3" xfId="0" applyNumberFormat="1" applyFont="1" applyFill="1" applyBorder="1" applyAlignment="1">
      <alignment horizontal="center"/>
    </xf>
    <xf numFmtId="3" fontId="23" fillId="2" borderId="4" xfId="0" applyNumberFormat="1" applyFont="1" applyFill="1" applyBorder="1" applyAlignment="1">
      <alignment horizontal="center"/>
    </xf>
    <xf numFmtId="3" fontId="23" fillId="2" borderId="10" xfId="0" applyNumberFormat="1" applyFont="1" applyFill="1" applyBorder="1" applyAlignment="1">
      <alignment horizontal="center"/>
    </xf>
    <xf numFmtId="3" fontId="25" fillId="0" borderId="0" xfId="0" applyNumberFormat="1" applyFont="1" applyFill="1" applyBorder="1" applyAlignment="1">
      <alignment horizontal="center"/>
    </xf>
    <xf numFmtId="3" fontId="23" fillId="0" borderId="0" xfId="0" applyNumberFormat="1" applyFont="1" applyAlignment="1">
      <alignment horizontal="center"/>
    </xf>
    <xf numFmtId="3" fontId="23" fillId="0" borderId="0" xfId="0" applyNumberFormat="1" applyFont="1" applyFill="1" applyBorder="1" applyAlignment="1">
      <alignment horizontal="center"/>
    </xf>
    <xf numFmtId="3" fontId="25" fillId="2" borderId="13" xfId="0" applyNumberFormat="1" applyFont="1" applyFill="1" applyBorder="1" applyAlignment="1">
      <alignment horizontal="center"/>
    </xf>
    <xf numFmtId="3" fontId="25" fillId="2" borderId="14" xfId="0" applyNumberFormat="1" applyFont="1" applyFill="1" applyBorder="1" applyAlignment="1">
      <alignment horizontal="center"/>
    </xf>
    <xf numFmtId="3" fontId="25" fillId="2" borderId="0" xfId="0" applyNumberFormat="1" applyFont="1" applyFill="1" applyBorder="1" applyAlignment="1">
      <alignment horizontal="center"/>
    </xf>
    <xf numFmtId="3" fontId="25" fillId="2" borderId="10" xfId="0" applyNumberFormat="1" applyFont="1" applyFill="1" applyBorder="1" applyAlignment="1">
      <alignment horizontal="center"/>
    </xf>
    <xf numFmtId="0" fontId="25" fillId="0" borderId="0" xfId="0" applyFont="1"/>
    <xf numFmtId="0" fontId="23" fillId="0" borderId="0" xfId="0" applyFont="1" applyAlignment="1">
      <alignment horizontal="center"/>
    </xf>
    <xf numFmtId="0" fontId="25" fillId="0" borderId="0" xfId="0" applyFont="1" applyAlignment="1">
      <alignment horizontal="center"/>
    </xf>
    <xf numFmtId="0" fontId="24" fillId="0" borderId="0" xfId="0" applyFont="1" applyAlignment="1">
      <alignment horizontal="center"/>
    </xf>
    <xf numFmtId="3" fontId="25" fillId="0" borderId="0" xfId="0" applyNumberFormat="1" applyFont="1" applyBorder="1" applyAlignment="1">
      <alignment horizontal="center"/>
    </xf>
    <xf numFmtId="3" fontId="23" fillId="2" borderId="6" xfId="0" applyNumberFormat="1" applyFont="1" applyFill="1" applyBorder="1" applyAlignment="1">
      <alignment horizontal="center"/>
    </xf>
    <xf numFmtId="9" fontId="25" fillId="2" borderId="6" xfId="1" applyFont="1" applyFill="1" applyBorder="1" applyAlignment="1">
      <alignment horizontal="center"/>
    </xf>
    <xf numFmtId="0" fontId="23" fillId="0" borderId="0" xfId="0" applyFont="1" applyBorder="1" applyAlignment="1">
      <alignment horizontal="center"/>
    </xf>
    <xf numFmtId="0" fontId="25" fillId="0" borderId="0" xfId="0" applyFont="1" applyBorder="1" applyAlignment="1">
      <alignment horizontal="center"/>
    </xf>
    <xf numFmtId="3" fontId="25" fillId="2" borderId="6" xfId="0" applyNumberFormat="1" applyFont="1" applyFill="1" applyBorder="1" applyAlignment="1">
      <alignment horizontal="center"/>
    </xf>
    <xf numFmtId="3" fontId="25" fillId="2" borderId="12" xfId="0" applyNumberFormat="1" applyFont="1" applyFill="1" applyBorder="1" applyAlignment="1">
      <alignment horizontal="center"/>
    </xf>
    <xf numFmtId="9" fontId="25" fillId="2" borderId="12" xfId="1" applyFont="1" applyFill="1" applyBorder="1" applyAlignment="1">
      <alignment horizontal="center"/>
    </xf>
    <xf numFmtId="0" fontId="25" fillId="0" borderId="0" xfId="0" quotePrefix="1" applyFont="1" applyAlignment="1">
      <alignment horizontal="center"/>
    </xf>
    <xf numFmtId="0" fontId="25" fillId="0" borderId="0" xfId="0" applyFont="1" applyFill="1" applyBorder="1" applyAlignment="1">
      <alignment horizontal="center"/>
    </xf>
    <xf numFmtId="9" fontId="25" fillId="0" borderId="0" xfId="0" applyNumberFormat="1" applyFont="1" applyAlignment="1">
      <alignment horizontal="center"/>
    </xf>
    <xf numFmtId="0" fontId="18" fillId="4" borderId="0" xfId="0" applyFont="1" applyFill="1"/>
    <xf numFmtId="0" fontId="18" fillId="0" borderId="0" xfId="0" applyFont="1" applyFill="1" applyAlignment="1">
      <alignment horizontal="center"/>
    </xf>
    <xf numFmtId="0" fontId="18" fillId="2" borderId="1" xfId="0" applyFont="1" applyFill="1" applyBorder="1" applyAlignment="1">
      <alignment horizontal="center"/>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3" fontId="17" fillId="2" borderId="2" xfId="0" applyNumberFormat="1" applyFont="1" applyFill="1" applyBorder="1" applyAlignment="1">
      <alignment horizontal="center"/>
    </xf>
    <xf numFmtId="1" fontId="17" fillId="0" borderId="0" xfId="0" applyNumberFormat="1" applyFont="1" applyAlignment="1">
      <alignment horizontal="center"/>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3" fontId="17" fillId="2" borderId="3" xfId="0" applyNumberFormat="1" applyFont="1" applyFill="1" applyBorder="1" applyAlignment="1">
      <alignment horizontal="center"/>
    </xf>
    <xf numFmtId="3" fontId="17" fillId="2" borderId="10" xfId="0" applyNumberFormat="1" applyFont="1" applyFill="1" applyBorder="1" applyAlignment="1">
      <alignment horizontal="center"/>
    </xf>
    <xf numFmtId="0" fontId="18"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18" fillId="0" borderId="0" xfId="0" applyFont="1" applyFill="1" applyAlignment="1">
      <alignment horizontal="center" vertical="center"/>
    </xf>
    <xf numFmtId="1" fontId="17" fillId="0" borderId="0" xfId="9" applyNumberFormat="1" applyFont="1" applyAlignment="1">
      <alignment horizontal="center"/>
    </xf>
    <xf numFmtId="0" fontId="30" fillId="0" borderId="0" xfId="0" applyFont="1"/>
    <xf numFmtId="0" fontId="30" fillId="0" borderId="0" xfId="0" applyFont="1" applyAlignment="1">
      <alignment horizontal="center"/>
    </xf>
    <xf numFmtId="1" fontId="30" fillId="0" borderId="0" xfId="0" applyNumberFormat="1" applyFont="1" applyAlignment="1">
      <alignment horizontal="center"/>
    </xf>
    <xf numFmtId="0" fontId="31" fillId="0" borderId="0" xfId="0" applyFont="1" applyAlignment="1">
      <alignment horizontal="center"/>
    </xf>
    <xf numFmtId="0" fontId="34" fillId="0" borderId="0" xfId="0" applyFont="1" applyAlignment="1">
      <alignment horizontal="center"/>
    </xf>
    <xf numFmtId="0" fontId="25" fillId="0" borderId="0" xfId="0" applyFont="1" applyAlignment="1">
      <alignment horizontal="left"/>
    </xf>
    <xf numFmtId="1" fontId="24" fillId="0" borderId="0" xfId="0" applyNumberFormat="1" applyFont="1" applyAlignment="1">
      <alignment horizontal="center"/>
    </xf>
    <xf numFmtId="1" fontId="25" fillId="0" borderId="0" xfId="0" applyNumberFormat="1" applyFont="1" applyAlignment="1">
      <alignment horizontal="center"/>
    </xf>
    <xf numFmtId="164" fontId="25" fillId="2" borderId="13" xfId="0" applyNumberFormat="1" applyFont="1" applyFill="1" applyBorder="1" applyAlignment="1">
      <alignment horizontal="center"/>
    </xf>
    <xf numFmtId="164" fontId="25" fillId="0" borderId="0" xfId="0" applyNumberFormat="1" applyFont="1" applyFill="1" applyBorder="1" applyAlignment="1">
      <alignment horizontal="center"/>
    </xf>
    <xf numFmtId="164" fontId="25" fillId="2" borderId="10" xfId="0" applyNumberFormat="1" applyFont="1" applyFill="1" applyBorder="1" applyAlignment="1">
      <alignment horizontal="center"/>
    </xf>
    <xf numFmtId="0" fontId="23" fillId="0" borderId="0" xfId="0" applyFont="1" applyBorder="1" applyAlignment="1"/>
    <xf numFmtId="0" fontId="23" fillId="0" borderId="0" xfId="0" applyFont="1"/>
    <xf numFmtId="0" fontId="23" fillId="3" borderId="1" xfId="0" applyFont="1" applyFill="1" applyBorder="1" applyAlignment="1">
      <alignment horizontal="center"/>
    </xf>
    <xf numFmtId="0" fontId="23" fillId="0" borderId="0" xfId="0" applyFont="1" applyBorder="1"/>
    <xf numFmtId="3" fontId="25" fillId="3" borderId="3" xfId="0" applyNumberFormat="1" applyFont="1" applyFill="1" applyBorder="1" applyAlignment="1">
      <alignment horizontal="center"/>
    </xf>
    <xf numFmtId="3" fontId="25" fillId="3" borderId="10" xfId="0" applyNumberFormat="1" applyFont="1" applyFill="1" applyBorder="1" applyAlignment="1">
      <alignment horizontal="center"/>
    </xf>
    <xf numFmtId="3" fontId="25" fillId="3" borderId="6" xfId="0" applyNumberFormat="1" applyFont="1" applyFill="1" applyBorder="1" applyAlignment="1">
      <alignment horizontal="center"/>
    </xf>
    <xf numFmtId="4" fontId="25" fillId="3" borderId="10" xfId="0" applyNumberFormat="1" applyFont="1" applyFill="1" applyBorder="1" applyAlignment="1">
      <alignment horizontal="center"/>
    </xf>
    <xf numFmtId="2" fontId="25" fillId="0" borderId="0" xfId="0" applyNumberFormat="1" applyFont="1" applyAlignment="1">
      <alignment horizontal="center"/>
    </xf>
    <xf numFmtId="0" fontId="33" fillId="0" borderId="0" xfId="0" applyFont="1"/>
    <xf numFmtId="0" fontId="34" fillId="0" borderId="0" xfId="0" applyFont="1" applyFill="1" applyAlignment="1">
      <alignment horizontal="center"/>
    </xf>
    <xf numFmtId="0" fontId="37" fillId="0" borderId="0" xfId="0" applyFont="1" applyFill="1" applyAlignment="1">
      <alignment horizontal="center"/>
    </xf>
    <xf numFmtId="0" fontId="38" fillId="0" borderId="0" xfId="0" applyFont="1" applyAlignment="1">
      <alignment horizontal="center"/>
    </xf>
    <xf numFmtId="3" fontId="39" fillId="0" borderId="0" xfId="0" applyNumberFormat="1" applyFont="1" applyAlignment="1">
      <alignment horizontal="center"/>
    </xf>
    <xf numFmtId="0" fontId="24" fillId="0" borderId="0" xfId="2" applyFont="1" applyAlignment="1">
      <alignment horizontal="center"/>
    </xf>
    <xf numFmtId="0" fontId="24" fillId="0" borderId="0" xfId="0" applyNumberFormat="1" applyFont="1" applyAlignment="1">
      <alignment horizontal="center"/>
    </xf>
    <xf numFmtId="0" fontId="24" fillId="0" borderId="0" xfId="4" applyFont="1" applyAlignment="1">
      <alignment horizontal="center"/>
    </xf>
    <xf numFmtId="0" fontId="24" fillId="0" borderId="0" xfId="2" applyFont="1" applyFill="1" applyAlignment="1">
      <alignment horizontal="center"/>
    </xf>
    <xf numFmtId="0" fontId="39" fillId="0" borderId="0" xfId="3" applyFont="1" applyAlignment="1">
      <alignment horizontal="center"/>
    </xf>
    <xf numFmtId="0" fontId="39" fillId="0" borderId="0" xfId="0" applyFont="1" applyAlignment="1">
      <alignment horizontal="center"/>
    </xf>
    <xf numFmtId="0" fontId="25" fillId="0" borderId="6" xfId="0" applyFont="1" applyBorder="1" applyAlignment="1">
      <alignment horizontal="center"/>
    </xf>
    <xf numFmtId="3" fontId="38" fillId="0" borderId="0" xfId="0" applyNumberFormat="1" applyFont="1" applyAlignment="1">
      <alignment horizontal="center"/>
    </xf>
    <xf numFmtId="0" fontId="32" fillId="0" borderId="0" xfId="0" applyFont="1"/>
    <xf numFmtId="0" fontId="34" fillId="0" borderId="0" xfId="0" applyFont="1" applyBorder="1" applyAlignment="1">
      <alignment horizontal="center"/>
    </xf>
    <xf numFmtId="0" fontId="40" fillId="0" borderId="0" xfId="0" applyFont="1" applyFill="1" applyBorder="1" applyAlignment="1">
      <alignment horizontal="center"/>
    </xf>
    <xf numFmtId="0" fontId="40" fillId="0" borderId="0" xfId="0" applyFont="1"/>
    <xf numFmtId="3" fontId="25" fillId="2" borderId="11" xfId="0" applyNumberFormat="1" applyFont="1" applyFill="1" applyBorder="1" applyAlignment="1">
      <alignment horizontal="center"/>
    </xf>
    <xf numFmtId="0" fontId="25" fillId="0" borderId="0" xfId="0" applyFont="1" applyFill="1"/>
    <xf numFmtId="0" fontId="41" fillId="0" borderId="0" xfId="0" applyFont="1" applyFill="1" applyAlignment="1">
      <alignment horizontal="center"/>
    </xf>
    <xf numFmtId="0" fontId="42" fillId="0" borderId="0" xfId="10" applyNumberFormat="1" applyFont="1" applyAlignment="1">
      <alignment horizontal="center"/>
    </xf>
    <xf numFmtId="0" fontId="24" fillId="0" borderId="0" xfId="0" applyNumberFormat="1" applyFont="1" applyAlignment="1">
      <alignment horizontal="center" vertical="center"/>
    </xf>
    <xf numFmtId="0" fontId="24" fillId="0" borderId="0" xfId="0" applyFont="1" applyAlignment="1">
      <alignment horizontal="center" vertical="center"/>
    </xf>
    <xf numFmtId="3" fontId="25" fillId="2" borderId="2" xfId="0" applyNumberFormat="1" applyFont="1" applyFill="1" applyBorder="1" applyAlignment="1">
      <alignment horizontal="center" vertical="center"/>
    </xf>
    <xf numFmtId="0" fontId="4" fillId="0" borderId="19" xfId="0" applyFont="1" applyBorder="1"/>
    <xf numFmtId="0" fontId="0" fillId="0" borderId="20" xfId="0" applyBorder="1"/>
    <xf numFmtId="0" fontId="25" fillId="0" borderId="20" xfId="0" applyFont="1" applyBorder="1" applyAlignment="1">
      <alignment horizontal="center"/>
    </xf>
    <xf numFmtId="0" fontId="42" fillId="0" borderId="20" xfId="10" applyNumberFormat="1" applyFont="1" applyBorder="1" applyAlignment="1">
      <alignment horizontal="center"/>
    </xf>
    <xf numFmtId="0" fontId="24" fillId="0" borderId="20" xfId="0" applyFont="1" applyBorder="1" applyAlignment="1">
      <alignment horizontal="center"/>
    </xf>
    <xf numFmtId="0" fontId="24" fillId="0" borderId="20" xfId="5" applyFont="1" applyFill="1" applyBorder="1" applyAlignment="1">
      <alignment horizontal="center"/>
    </xf>
    <xf numFmtId="3" fontId="25" fillId="2" borderId="21" xfId="0" applyNumberFormat="1" applyFont="1" applyFill="1" applyBorder="1" applyAlignment="1">
      <alignment horizontal="center"/>
    </xf>
    <xf numFmtId="0" fontId="4" fillId="0" borderId="22" xfId="0" applyFont="1" applyBorder="1"/>
    <xf numFmtId="0" fontId="0" fillId="0" borderId="23" xfId="0" applyBorder="1"/>
    <xf numFmtId="0" fontId="25" fillId="0" borderId="23" xfId="0" applyFont="1" applyBorder="1" applyAlignment="1">
      <alignment horizontal="center"/>
    </xf>
    <xf numFmtId="0" fontId="42" fillId="0" borderId="23" xfId="10" applyNumberFormat="1" applyFont="1" applyBorder="1" applyAlignment="1">
      <alignment horizontal="center"/>
    </xf>
    <xf numFmtId="0" fontId="24" fillId="0" borderId="23" xfId="0" applyFont="1" applyBorder="1" applyAlignment="1">
      <alignment horizontal="center"/>
    </xf>
    <xf numFmtId="0" fontId="24" fillId="0" borderId="23" xfId="5" applyFont="1" applyFill="1" applyBorder="1" applyAlignment="1">
      <alignment horizontal="center"/>
    </xf>
    <xf numFmtId="3" fontId="25" fillId="2" borderId="24" xfId="0" applyNumberFormat="1" applyFont="1" applyFill="1" applyBorder="1" applyAlignment="1">
      <alignment horizontal="center"/>
    </xf>
    <xf numFmtId="0" fontId="24" fillId="0" borderId="0" xfId="0" applyFont="1" applyFill="1"/>
    <xf numFmtId="0" fontId="24" fillId="0" borderId="0" xfId="7" applyFont="1" applyAlignment="1">
      <alignment horizontal="center"/>
    </xf>
    <xf numFmtId="0" fontId="24" fillId="0" borderId="0" xfId="8" applyFont="1" applyAlignment="1">
      <alignment horizontal="center"/>
    </xf>
    <xf numFmtId="3" fontId="25" fillId="0" borderId="6" xfId="0" applyNumberFormat="1" applyFont="1" applyBorder="1" applyAlignment="1">
      <alignment horizontal="center"/>
    </xf>
    <xf numFmtId="9" fontId="25" fillId="2" borderId="6" xfId="0" applyNumberFormat="1" applyFont="1" applyFill="1" applyBorder="1" applyAlignment="1">
      <alignment horizontal="center"/>
    </xf>
    <xf numFmtId="0" fontId="23" fillId="0" borderId="0" xfId="0" applyFont="1" applyFill="1" applyAlignment="1">
      <alignment horizontal="center"/>
    </xf>
    <xf numFmtId="0" fontId="43" fillId="0" borderId="0" xfId="0" applyFont="1" applyFill="1" applyAlignment="1">
      <alignment horizontal="center"/>
    </xf>
    <xf numFmtId="0" fontId="25" fillId="2" borderId="3" xfId="0" applyFont="1" applyFill="1" applyBorder="1" applyAlignment="1">
      <alignment horizontal="center"/>
    </xf>
    <xf numFmtId="0" fontId="43" fillId="0" borderId="0" xfId="0" applyFont="1"/>
    <xf numFmtId="0" fontId="23" fillId="0" borderId="6" xfId="0" applyFont="1" applyBorder="1" applyAlignment="1">
      <alignment horizontal="center"/>
    </xf>
    <xf numFmtId="0" fontId="25" fillId="5" borderId="0" xfId="0" applyFont="1" applyFill="1"/>
    <xf numFmtId="0" fontId="32" fillId="5" borderId="0" xfId="0" applyFont="1" applyFill="1" applyAlignment="1">
      <alignment horizontal="center"/>
    </xf>
    <xf numFmtId="9" fontId="23" fillId="2" borderId="3" xfId="6" applyFont="1" applyFill="1" applyBorder="1" applyAlignment="1">
      <alignment horizontal="center"/>
    </xf>
    <xf numFmtId="0" fontId="34" fillId="0" borderId="0" xfId="0" applyFont="1" applyFill="1"/>
    <xf numFmtId="0" fontId="25" fillId="0" borderId="0" xfId="0" applyFont="1" applyFill="1" applyAlignment="1">
      <alignment horizontal="center"/>
    </xf>
    <xf numFmtId="0" fontId="25" fillId="0" borderId="0" xfId="0" applyFont="1" applyAlignment="1">
      <alignment horizontal="right"/>
    </xf>
    <xf numFmtId="0" fontId="34" fillId="4" borderId="0" xfId="0" applyFont="1" applyFill="1" applyBorder="1" applyAlignment="1"/>
    <xf numFmtId="0" fontId="24" fillId="4" borderId="0" xfId="0" applyFont="1" applyFill="1"/>
    <xf numFmtId="0" fontId="23" fillId="4" borderId="0" xfId="0" applyFont="1" applyFill="1" applyBorder="1" applyAlignment="1"/>
    <xf numFmtId="0" fontId="25" fillId="0" borderId="0" xfId="0" applyFont="1" applyBorder="1" applyAlignment="1"/>
    <xf numFmtId="0" fontId="23" fillId="0" borderId="0" xfId="0" applyFont="1" applyAlignment="1">
      <alignment horizontal="left"/>
    </xf>
    <xf numFmtId="0" fontId="25" fillId="0" borderId="0" xfId="0" applyFont="1" applyBorder="1"/>
    <xf numFmtId="3" fontId="24" fillId="0" borderId="0" xfId="0" applyNumberFormat="1" applyFont="1"/>
    <xf numFmtId="0" fontId="44" fillId="0" borderId="0" xfId="0" applyFont="1"/>
    <xf numFmtId="0" fontId="34" fillId="0" borderId="0" xfId="0" applyFont="1" applyBorder="1" applyAlignment="1"/>
    <xf numFmtId="0" fontId="34" fillId="0" borderId="0" xfId="0" applyFont="1"/>
    <xf numFmtId="0" fontId="23" fillId="0" borderId="0" xfId="0" applyFont="1" applyBorder="1" applyAlignment="1">
      <alignment horizontal="left"/>
    </xf>
    <xf numFmtId="0" fontId="45" fillId="0" borderId="0" xfId="0" applyFont="1"/>
    <xf numFmtId="0" fontId="25" fillId="2" borderId="6" xfId="0" applyFont="1" applyFill="1" applyBorder="1" applyAlignment="1">
      <alignment horizontal="center"/>
    </xf>
    <xf numFmtId="3" fontId="25" fillId="0" borderId="2" xfId="0" applyNumberFormat="1" applyFont="1" applyFill="1" applyBorder="1" applyAlignment="1">
      <alignment horizontal="center"/>
    </xf>
    <xf numFmtId="3" fontId="25" fillId="0" borderId="12" xfId="0" applyNumberFormat="1" applyFont="1" applyFill="1" applyBorder="1" applyAlignment="1">
      <alignment horizontal="center"/>
    </xf>
    <xf numFmtId="0" fontId="17" fillId="0" borderId="0" xfId="0" applyFont="1" applyBorder="1" applyAlignment="1">
      <alignment horizontal="center"/>
    </xf>
    <xf numFmtId="0" fontId="23" fillId="3" borderId="0" xfId="0" applyFont="1" applyFill="1" applyBorder="1" applyAlignment="1">
      <alignment horizontal="center"/>
    </xf>
    <xf numFmtId="4" fontId="25" fillId="0" borderId="0" xfId="0" applyNumberFormat="1" applyFont="1" applyFill="1" applyBorder="1" applyAlignment="1">
      <alignment horizontal="center"/>
    </xf>
    <xf numFmtId="0" fontId="23" fillId="0" borderId="25" xfId="0" applyFont="1" applyBorder="1"/>
    <xf numFmtId="0" fontId="25" fillId="0" borderId="25" xfId="0" applyFont="1" applyBorder="1" applyAlignment="1">
      <alignment horizontal="center"/>
    </xf>
    <xf numFmtId="0" fontId="23" fillId="0" borderId="25" xfId="0" applyFont="1" applyBorder="1" applyAlignment="1">
      <alignment horizontal="center"/>
    </xf>
    <xf numFmtId="0" fontId="17" fillId="0" borderId="25" xfId="0" applyFont="1" applyBorder="1" applyAlignment="1">
      <alignment horizontal="center"/>
    </xf>
    <xf numFmtId="0" fontId="32" fillId="4" borderId="0" xfId="0" applyFont="1" applyFill="1" applyAlignment="1">
      <alignment horizontal="center"/>
    </xf>
    <xf numFmtId="0" fontId="33" fillId="0" borderId="0" xfId="0" applyFont="1" applyAlignment="1">
      <alignment horizontal="center"/>
    </xf>
    <xf numFmtId="0" fontId="25" fillId="0" borderId="8" xfId="0" applyFont="1" applyBorder="1" applyAlignment="1">
      <alignment horizontal="center"/>
    </xf>
    <xf numFmtId="0" fontId="8" fillId="0" borderId="0" xfId="0" applyFont="1" applyAlignment="1">
      <alignment horizontal="center"/>
    </xf>
    <xf numFmtId="0" fontId="7" fillId="0" borderId="0" xfId="0" applyFont="1" applyAlignment="1">
      <alignment horizontal="center"/>
    </xf>
    <xf numFmtId="0" fontId="12" fillId="0" borderId="0" xfId="0" applyFont="1" applyFill="1" applyAlignment="1">
      <alignment horizontal="left"/>
    </xf>
    <xf numFmtId="0" fontId="32" fillId="0" borderId="0" xfId="0" applyFont="1" applyBorder="1" applyAlignment="1">
      <alignment horizontal="left"/>
    </xf>
    <xf numFmtId="0" fontId="22" fillId="0" borderId="0" xfId="0" applyFont="1" applyAlignment="1">
      <alignment horizontal="center" wrapText="1"/>
    </xf>
    <xf numFmtId="0" fontId="22" fillId="0" borderId="0" xfId="0" applyFont="1" applyAlignment="1">
      <alignment horizontal="center" vertical="top" wrapText="1"/>
    </xf>
    <xf numFmtId="0" fontId="21" fillId="0" borderId="0" xfId="0" applyFont="1" applyAlignment="1">
      <alignment horizontal="center" vertical="top" wrapText="1"/>
    </xf>
    <xf numFmtId="0" fontId="22" fillId="0" borderId="0" xfId="0" applyFont="1" applyAlignment="1">
      <alignment horizontal="left" wrapText="1"/>
    </xf>
    <xf numFmtId="0" fontId="1" fillId="4" borderId="0" xfId="0" applyFont="1" applyFill="1" applyAlignment="1">
      <alignment horizontal="center"/>
    </xf>
    <xf numFmtId="0" fontId="1" fillId="0" borderId="0" xfId="0" applyFont="1" applyAlignment="1">
      <alignment horizontal="center"/>
    </xf>
    <xf numFmtId="0" fontId="16" fillId="0" borderId="0" xfId="0" applyFont="1" applyAlignment="1">
      <alignment horizontal="center"/>
    </xf>
    <xf numFmtId="0" fontId="1" fillId="4" borderId="0" xfId="0" applyFont="1" applyFill="1" applyBorder="1" applyAlignment="1">
      <alignment horizontal="center"/>
    </xf>
    <xf numFmtId="0" fontId="32" fillId="4" borderId="14" xfId="0" applyFont="1" applyFill="1" applyBorder="1" applyAlignment="1">
      <alignment horizontal="center"/>
    </xf>
    <xf numFmtId="0" fontId="23" fillId="0" borderId="0" xfId="0" applyFont="1" applyBorder="1" applyAlignment="1">
      <alignment horizontal="center"/>
    </xf>
    <xf numFmtId="0" fontId="32" fillId="0" borderId="0" xfId="0" applyFont="1" applyAlignment="1">
      <alignment horizontal="center"/>
    </xf>
    <xf numFmtId="0" fontId="43" fillId="0" borderId="0" xfId="0" applyFont="1" applyAlignment="1">
      <alignment horizontal="center"/>
    </xf>
  </cellXfs>
  <cellStyles count="11">
    <cellStyle name="Normal" xfId="0" builtinId="0"/>
    <cellStyle name="Normal 11" xfId="7"/>
    <cellStyle name="Normal 12" xfId="8"/>
    <cellStyle name="Normal 2" xfId="2"/>
    <cellStyle name="Normal 3" xfId="10"/>
    <cellStyle name="Normal 5" xfId="4"/>
    <cellStyle name="Normal 7" xfId="3"/>
    <cellStyle name="Normal 9" xfId="5"/>
    <cellStyle name="Normal_system" xfId="9"/>
    <cellStyle name="Percent 2 2 2" xfId="1"/>
    <cellStyle name="Percent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
  <sheetViews>
    <sheetView tabSelected="1" zoomScaleNormal="100" workbookViewId="0">
      <selection sqref="A1:F1"/>
    </sheetView>
  </sheetViews>
  <sheetFormatPr defaultRowHeight="14.4" x14ac:dyDescent="0.3"/>
  <cols>
    <col min="1" max="5" width="8.88671875" style="61"/>
    <col min="6" max="6" width="8.33203125" style="61" customWidth="1"/>
    <col min="7" max="7" width="8.88671875" style="61"/>
    <col min="8" max="8" width="14.5546875" style="61" customWidth="1"/>
    <col min="9" max="9" width="12.109375" style="61" bestFit="1" customWidth="1"/>
    <col min="10" max="10" width="15.33203125" style="61" bestFit="1" customWidth="1"/>
    <col min="11" max="11" width="9.6640625" style="61" customWidth="1"/>
    <col min="12" max="12" width="19" style="61" customWidth="1"/>
    <col min="15" max="15" width="12.109375" customWidth="1"/>
    <col min="16" max="16" width="33.33203125" customWidth="1"/>
    <col min="17" max="17" width="13.6640625" style="86" customWidth="1"/>
    <col min="18" max="18" width="11.88671875" style="86" customWidth="1"/>
    <col min="19" max="19" width="9.109375" style="145"/>
    <col min="23" max="23" width="18.5546875" customWidth="1"/>
    <col min="24" max="24" width="0.77734375" customWidth="1"/>
    <col min="25" max="33" width="17" customWidth="1"/>
    <col min="35" max="35" width="23.5546875" customWidth="1"/>
    <col min="36" max="39" width="11.77734375" customWidth="1"/>
    <col min="40" max="40" width="9.109375" style="14"/>
    <col min="43" max="43" width="14.109375" customWidth="1"/>
    <col min="44" max="44" width="11.109375" customWidth="1"/>
    <col min="45" max="45" width="11" customWidth="1"/>
    <col min="52" max="52" width="23.44140625" customWidth="1"/>
    <col min="53" max="53" width="15.5546875" style="61" customWidth="1"/>
    <col min="54" max="54" width="31.6640625" style="61" customWidth="1"/>
    <col min="55" max="55" width="11.88671875" style="61" customWidth="1"/>
    <col min="56" max="61" width="12.109375" customWidth="1"/>
  </cols>
  <sheetData>
    <row r="1" spans="1:60" ht="15.6" x14ac:dyDescent="0.3">
      <c r="A1" s="228" t="s">
        <v>0</v>
      </c>
      <c r="B1" s="228"/>
      <c r="C1" s="228"/>
      <c r="D1" s="228"/>
      <c r="E1" s="228"/>
      <c r="F1" s="228"/>
      <c r="G1" s="228" t="s">
        <v>1</v>
      </c>
      <c r="H1" s="228"/>
      <c r="I1" s="228"/>
      <c r="J1" s="228"/>
      <c r="K1" s="228"/>
      <c r="L1" s="228"/>
      <c r="O1" s="222" t="s">
        <v>39</v>
      </c>
      <c r="P1" s="222"/>
      <c r="Q1" s="222"/>
      <c r="R1" s="222"/>
      <c r="S1" s="222"/>
      <c r="T1" s="222"/>
      <c r="V1" s="223" t="s">
        <v>40</v>
      </c>
      <c r="W1" s="223"/>
      <c r="X1" s="223"/>
      <c r="Y1" s="223"/>
      <c r="Z1" s="223"/>
      <c r="AA1" s="223"/>
      <c r="AB1" s="223"/>
      <c r="AC1" s="223"/>
      <c r="AD1" s="223"/>
      <c r="AE1" s="223"/>
      <c r="AF1" s="223"/>
      <c r="AG1" s="223"/>
      <c r="AH1" s="224" t="s">
        <v>186</v>
      </c>
      <c r="AI1" s="224"/>
      <c r="AJ1" s="224"/>
      <c r="AK1" s="224"/>
      <c r="AL1" s="224"/>
      <c r="AM1" s="224"/>
      <c r="AN1" s="224"/>
      <c r="AP1" s="223" t="s">
        <v>188</v>
      </c>
      <c r="AQ1" s="223"/>
      <c r="AR1" s="223"/>
      <c r="AS1" s="223"/>
      <c r="AT1" s="223"/>
      <c r="AU1" s="223"/>
      <c r="AY1" s="225" t="s">
        <v>41</v>
      </c>
      <c r="AZ1" s="225"/>
      <c r="BA1" s="225"/>
      <c r="BB1" s="225"/>
      <c r="BC1" s="225"/>
      <c r="BD1" s="225"/>
      <c r="BE1" s="225"/>
    </row>
    <row r="2" spans="1:60" ht="15.75" customHeight="1" x14ac:dyDescent="0.3">
      <c r="A2" s="229" t="s">
        <v>2</v>
      </c>
      <c r="B2" s="229"/>
      <c r="C2" s="229"/>
      <c r="D2" s="229"/>
      <c r="E2" s="229"/>
      <c r="F2" s="229"/>
      <c r="O2" s="46" t="s">
        <v>42</v>
      </c>
      <c r="P2" s="46" t="s">
        <v>43</v>
      </c>
      <c r="Q2" s="136" t="s">
        <v>44</v>
      </c>
      <c r="R2" s="136" t="s">
        <v>45</v>
      </c>
      <c r="S2" s="137" t="s">
        <v>53</v>
      </c>
      <c r="T2" s="47"/>
      <c r="W2" s="214" t="s">
        <v>187</v>
      </c>
      <c r="X2" s="214"/>
      <c r="Y2" s="214"/>
      <c r="Z2" s="214"/>
      <c r="AA2" s="214"/>
      <c r="AB2" s="214"/>
      <c r="AC2" s="214"/>
      <c r="AD2" s="214"/>
      <c r="AE2" s="214"/>
      <c r="AF2" s="214"/>
      <c r="AG2" s="214"/>
      <c r="AH2" s="214"/>
      <c r="AI2" s="51"/>
      <c r="AJ2" s="51"/>
      <c r="AK2" s="51"/>
      <c r="AL2" s="51"/>
      <c r="AM2" s="51"/>
      <c r="AN2" s="52"/>
      <c r="AP2" s="6"/>
      <c r="AQ2" s="18" t="s">
        <v>46</v>
      </c>
      <c r="AR2" s="6"/>
      <c r="AS2" s="6"/>
      <c r="AT2" s="5"/>
      <c r="AU2" s="5"/>
      <c r="BA2" s="148" t="s">
        <v>121</v>
      </c>
      <c r="BB2" s="83"/>
      <c r="BC2" s="83"/>
      <c r="BD2" s="221" t="s">
        <v>198</v>
      </c>
      <c r="BE2" s="221"/>
      <c r="BF2" s="221"/>
    </row>
    <row r="3" spans="1:60" x14ac:dyDescent="0.3">
      <c r="A3" s="189" t="s">
        <v>3</v>
      </c>
      <c r="B3" s="190"/>
      <c r="C3" s="191"/>
      <c r="D3" s="60" t="s">
        <v>4</v>
      </c>
      <c r="E3" s="60" t="s">
        <v>5</v>
      </c>
      <c r="F3" s="60" t="s">
        <v>6</v>
      </c>
      <c r="H3" s="190"/>
      <c r="I3" s="60" t="s">
        <v>7</v>
      </c>
      <c r="J3" s="60" t="s">
        <v>8</v>
      </c>
      <c r="K3" s="60" t="s">
        <v>9</v>
      </c>
      <c r="O3" s="6"/>
      <c r="P3" s="6"/>
      <c r="Q3" s="85"/>
      <c r="R3" s="85"/>
      <c r="S3" s="138"/>
      <c r="V3" s="215" t="s">
        <v>47</v>
      </c>
      <c r="W3" s="215"/>
      <c r="X3" s="215"/>
      <c r="Y3" s="215"/>
      <c r="Z3" s="215"/>
      <c r="AA3" s="215"/>
      <c r="AB3" s="215"/>
      <c r="AC3" s="215"/>
      <c r="AD3" s="215"/>
      <c r="AE3" s="215"/>
      <c r="AF3" s="215"/>
      <c r="AG3" s="215"/>
      <c r="AH3" s="6"/>
      <c r="AI3" s="51"/>
      <c r="AJ3" s="51"/>
      <c r="AK3" s="51"/>
      <c r="AL3" s="51"/>
      <c r="AM3" s="51"/>
      <c r="AN3" s="52"/>
      <c r="AP3" s="6"/>
      <c r="AQ3" s="6"/>
      <c r="AR3" s="6"/>
      <c r="AS3" s="6"/>
      <c r="AT3" s="6"/>
      <c r="AU3" s="6"/>
      <c r="AY3" s="19"/>
      <c r="AZ3" s="6"/>
      <c r="BA3" s="149" t="s">
        <v>48</v>
      </c>
      <c r="BB3" s="149" t="s">
        <v>49</v>
      </c>
      <c r="BC3" s="149" t="s">
        <v>18</v>
      </c>
      <c r="BD3" s="221"/>
      <c r="BE3" s="221"/>
      <c r="BF3" s="221"/>
    </row>
    <row r="4" spans="1:60" ht="15" thickBot="1" x14ac:dyDescent="0.35">
      <c r="A4" s="192" t="s">
        <v>10</v>
      </c>
      <c r="B4" s="192"/>
      <c r="H4" s="193"/>
      <c r="I4" s="84" t="s">
        <v>11</v>
      </c>
      <c r="J4" s="84" t="s">
        <v>12</v>
      </c>
      <c r="K4" s="84" t="s">
        <v>13</v>
      </c>
      <c r="L4" s="84"/>
      <c r="O4" s="21" t="s">
        <v>50</v>
      </c>
      <c r="P4" s="6" t="s">
        <v>51</v>
      </c>
      <c r="Q4" s="68">
        <v>75</v>
      </c>
      <c r="R4" s="68"/>
      <c r="S4" s="139">
        <f>Q4+R4</f>
        <v>75</v>
      </c>
      <c r="T4" s="6"/>
      <c r="V4" s="215" t="s">
        <v>194</v>
      </c>
      <c r="W4" s="215"/>
      <c r="X4" s="215"/>
      <c r="Y4" s="215"/>
      <c r="Z4" s="215"/>
      <c r="AA4" s="215"/>
      <c r="AB4" s="215"/>
      <c r="AC4" s="215"/>
      <c r="AD4" s="215"/>
      <c r="AE4" s="215"/>
      <c r="AF4" s="215"/>
      <c r="AG4" s="215"/>
      <c r="AH4" s="22"/>
      <c r="AI4" s="98" t="s">
        <v>52</v>
      </c>
      <c r="AJ4" s="99" t="s">
        <v>17</v>
      </c>
      <c r="AK4" s="99" t="s">
        <v>19</v>
      </c>
      <c r="AL4" s="100" t="s">
        <v>53</v>
      </c>
      <c r="AM4" s="99" t="s">
        <v>5</v>
      </c>
      <c r="AN4" s="52"/>
      <c r="AP4" s="6"/>
      <c r="AQ4" s="6"/>
      <c r="AR4" s="178" t="s">
        <v>54</v>
      </c>
      <c r="AS4" s="179" t="s">
        <v>55</v>
      </c>
      <c r="AT4" s="179" t="s">
        <v>55</v>
      </c>
      <c r="AU4" s="6"/>
      <c r="AX4" s="58"/>
      <c r="AY4" s="7" t="s">
        <v>56</v>
      </c>
      <c r="AZ4" s="6"/>
      <c r="BA4" s="86">
        <v>330</v>
      </c>
      <c r="BB4" s="86">
        <v>56</v>
      </c>
      <c r="BC4" s="63">
        <f>SUM(BA4:BB4)</f>
        <v>386</v>
      </c>
      <c r="BD4" s="221"/>
      <c r="BE4" s="221"/>
      <c r="BF4" s="221"/>
      <c r="BG4" s="58"/>
      <c r="BH4" s="58"/>
    </row>
    <row r="5" spans="1:60" ht="15" thickBot="1" x14ac:dyDescent="0.35">
      <c r="A5" s="192"/>
      <c r="B5" s="192" t="s">
        <v>14</v>
      </c>
      <c r="D5" s="62">
        <v>4833</v>
      </c>
      <c r="E5" s="62">
        <v>69546</v>
      </c>
      <c r="F5" s="63">
        <f>E5/15</f>
        <v>4636.3999999999996</v>
      </c>
      <c r="G5" s="127" t="s">
        <v>15</v>
      </c>
      <c r="I5" s="85"/>
      <c r="J5" s="85"/>
      <c r="K5" s="85"/>
      <c r="L5" s="85"/>
      <c r="O5" s="21" t="s">
        <v>57</v>
      </c>
      <c r="P5" s="6" t="s">
        <v>58</v>
      </c>
      <c r="Q5" s="140"/>
      <c r="R5" s="140">
        <v>15</v>
      </c>
      <c r="S5" s="139">
        <f t="shared" ref="S5:S31" si="0">Q5+R5</f>
        <v>15</v>
      </c>
      <c r="T5" s="23"/>
      <c r="V5" s="6"/>
      <c r="W5" s="56"/>
      <c r="X5" s="56"/>
      <c r="Y5" s="56"/>
      <c r="Z5" s="57" t="s">
        <v>59</v>
      </c>
      <c r="AA5" s="57"/>
      <c r="AB5" s="57"/>
      <c r="AC5" s="57"/>
      <c r="AD5" s="57"/>
      <c r="AE5" s="57"/>
      <c r="AF5" s="57"/>
      <c r="AG5" s="56"/>
      <c r="AH5" s="6"/>
      <c r="AI5" s="51" t="s">
        <v>60</v>
      </c>
      <c r="AJ5" s="101"/>
      <c r="AK5" s="102"/>
      <c r="AL5" s="103">
        <f>SUM(AJ5:AK5)</f>
        <v>0</v>
      </c>
      <c r="AM5" s="104"/>
      <c r="AN5" s="52"/>
      <c r="AP5" s="6"/>
      <c r="AQ5" s="6"/>
      <c r="AR5" s="178" t="s">
        <v>61</v>
      </c>
      <c r="AS5" s="178" t="s">
        <v>62</v>
      </c>
      <c r="AT5" s="178" t="s">
        <v>63</v>
      </c>
      <c r="AU5" s="6"/>
      <c r="AX5" s="58"/>
      <c r="AY5" s="24" t="s">
        <v>64</v>
      </c>
      <c r="AZ5" s="6"/>
      <c r="BA5" s="86">
        <v>130</v>
      </c>
      <c r="BB5" s="86">
        <v>40</v>
      </c>
      <c r="BC5" s="63">
        <f t="shared" ref="BC5:BC13" si="1">SUM(BA5:BB5)</f>
        <v>170</v>
      </c>
      <c r="BD5" s="221"/>
      <c r="BE5" s="221"/>
      <c r="BF5" s="221"/>
      <c r="BG5" s="59"/>
      <c r="BH5" s="59"/>
    </row>
    <row r="6" spans="1:60" ht="16.5" customHeight="1" thickBot="1" x14ac:dyDescent="0.35">
      <c r="A6" s="192"/>
      <c r="B6" s="192" t="s">
        <v>16</v>
      </c>
      <c r="D6" s="62">
        <v>281</v>
      </c>
      <c r="E6" s="62">
        <v>4161</v>
      </c>
      <c r="F6" s="64">
        <f>E6/15</f>
        <v>277.39999999999998</v>
      </c>
      <c r="H6" s="83" t="s">
        <v>17</v>
      </c>
      <c r="I6" s="68">
        <v>66</v>
      </c>
      <c r="J6" s="68">
        <v>45</v>
      </c>
      <c r="K6" s="85">
        <v>20</v>
      </c>
      <c r="L6" s="68"/>
      <c r="O6" s="21" t="s">
        <v>65</v>
      </c>
      <c r="P6" s="6" t="s">
        <v>66</v>
      </c>
      <c r="Q6" s="140"/>
      <c r="R6" s="140"/>
      <c r="S6" s="139"/>
      <c r="T6" s="6"/>
      <c r="V6" s="6"/>
      <c r="W6" s="6"/>
      <c r="X6" s="6"/>
      <c r="Y6" s="10"/>
      <c r="Z6" s="33"/>
      <c r="AA6" s="45" t="s">
        <v>202</v>
      </c>
      <c r="AB6" s="45"/>
      <c r="AC6" s="45" t="s">
        <v>204</v>
      </c>
      <c r="AD6" s="45" t="s">
        <v>205</v>
      </c>
      <c r="AE6" s="48"/>
      <c r="AF6" s="48"/>
      <c r="AG6" s="49"/>
      <c r="AH6" s="6"/>
      <c r="AI6" s="51" t="s">
        <v>67</v>
      </c>
      <c r="AJ6" s="105"/>
      <c r="AK6" s="106"/>
      <c r="AL6" s="103">
        <f>SUM(AJ6:AK6)</f>
        <v>0</v>
      </c>
      <c r="AM6" s="104"/>
      <c r="AN6" s="52"/>
      <c r="AP6" s="6"/>
      <c r="AQ6" s="1" t="s">
        <v>25</v>
      </c>
      <c r="AR6" s="119" t="s">
        <v>4</v>
      </c>
      <c r="AS6" s="119" t="s">
        <v>4</v>
      </c>
      <c r="AT6" s="119" t="s">
        <v>6</v>
      </c>
      <c r="AU6" s="218" t="s">
        <v>207</v>
      </c>
      <c r="AV6" s="218"/>
      <c r="AW6" s="218"/>
      <c r="AX6" s="58"/>
      <c r="AY6" s="2" t="s">
        <v>68</v>
      </c>
      <c r="AZ6" s="6"/>
      <c r="BA6" s="86">
        <v>299</v>
      </c>
      <c r="BB6" s="86">
        <v>41</v>
      </c>
      <c r="BC6" s="63">
        <f t="shared" si="1"/>
        <v>340</v>
      </c>
      <c r="BD6" s="221"/>
      <c r="BE6" s="221"/>
      <c r="BF6" s="221"/>
      <c r="BG6" s="59"/>
      <c r="BH6" s="59"/>
    </row>
    <row r="7" spans="1:60" x14ac:dyDescent="0.3">
      <c r="B7" s="83" t="s">
        <v>18</v>
      </c>
      <c r="D7" s="65">
        <f>D5+D6</f>
        <v>5114</v>
      </c>
      <c r="E7" s="66">
        <f>E5+E6</f>
        <v>73707</v>
      </c>
      <c r="F7" s="67">
        <f>E7/15</f>
        <v>4913.8</v>
      </c>
      <c r="H7" s="83" t="s">
        <v>19</v>
      </c>
      <c r="I7" s="68">
        <v>61</v>
      </c>
      <c r="J7" s="68">
        <v>48</v>
      </c>
      <c r="K7" s="86">
        <v>20</v>
      </c>
      <c r="L7" s="68"/>
      <c r="O7" s="21" t="s">
        <v>69</v>
      </c>
      <c r="P7" s="6" t="s">
        <v>70</v>
      </c>
      <c r="Q7" s="141">
        <v>261</v>
      </c>
      <c r="R7" s="140"/>
      <c r="S7" s="139">
        <f t="shared" si="0"/>
        <v>261</v>
      </c>
      <c r="T7" s="25"/>
      <c r="V7" s="6"/>
      <c r="W7" s="6"/>
      <c r="X7" s="6"/>
      <c r="Y7" s="47" t="s">
        <v>200</v>
      </c>
      <c r="Z7" s="47" t="s">
        <v>201</v>
      </c>
      <c r="AA7" s="47" t="s">
        <v>184</v>
      </c>
      <c r="AB7" s="47" t="s">
        <v>203</v>
      </c>
      <c r="AC7" s="47" t="s">
        <v>71</v>
      </c>
      <c r="AD7" s="47" t="s">
        <v>185</v>
      </c>
      <c r="AE7" s="47" t="s">
        <v>206</v>
      </c>
      <c r="AF7" s="154" t="s">
        <v>182</v>
      </c>
      <c r="AG7" s="50" t="s">
        <v>53</v>
      </c>
      <c r="AH7" s="6"/>
      <c r="AI7" s="54" t="s">
        <v>18</v>
      </c>
      <c r="AJ7" s="107">
        <f>SUM(AJ5:AJ6)</f>
        <v>0</v>
      </c>
      <c r="AK7" s="108">
        <f>SUM(AK5:AK6)</f>
        <v>0</v>
      </c>
      <c r="AL7" s="103">
        <f>SUM(AJ7:AK7)</f>
        <v>0</v>
      </c>
      <c r="AM7" s="108">
        <f>SUM(AM5:AM6)</f>
        <v>0</v>
      </c>
      <c r="AN7" s="52"/>
      <c r="AP7" s="6"/>
      <c r="AQ7" s="6" t="s">
        <v>72</v>
      </c>
      <c r="AR7" s="174">
        <v>189</v>
      </c>
      <c r="AS7" s="175">
        <v>171</v>
      </c>
      <c r="AT7" s="175">
        <f>AS7</f>
        <v>171</v>
      </c>
      <c r="AU7" s="218"/>
      <c r="AV7" s="218"/>
      <c r="AW7" s="218"/>
      <c r="AX7" s="58"/>
      <c r="AY7" s="2" t="s">
        <v>73</v>
      </c>
      <c r="AZ7" s="6"/>
      <c r="BA7" s="86">
        <v>176</v>
      </c>
      <c r="BB7" s="86">
        <v>68</v>
      </c>
      <c r="BC7" s="63">
        <f t="shared" si="1"/>
        <v>244</v>
      </c>
      <c r="BD7" s="221"/>
      <c r="BE7" s="221"/>
      <c r="BF7" s="221"/>
      <c r="BG7" s="59"/>
      <c r="BH7" s="59"/>
    </row>
    <row r="8" spans="1:60" ht="15" thickBot="1" x14ac:dyDescent="0.35">
      <c r="A8" s="192" t="s">
        <v>20</v>
      </c>
      <c r="B8" s="192"/>
      <c r="D8" s="68"/>
      <c r="E8" s="68"/>
      <c r="F8" s="69"/>
      <c r="H8" s="194" t="s">
        <v>21</v>
      </c>
      <c r="I8" s="68">
        <v>118</v>
      </c>
      <c r="J8" s="68">
        <v>77</v>
      </c>
      <c r="K8" s="87">
        <v>34</v>
      </c>
      <c r="L8" s="68"/>
      <c r="O8" s="5">
        <v>10</v>
      </c>
      <c r="P8" s="6" t="s">
        <v>74</v>
      </c>
      <c r="Q8" s="140"/>
      <c r="R8" s="140"/>
      <c r="S8" s="139"/>
      <c r="T8" s="6"/>
      <c r="V8" s="6"/>
      <c r="W8" s="6"/>
      <c r="X8" s="6"/>
      <c r="Y8" s="5"/>
      <c r="Z8" s="5"/>
      <c r="AA8" s="5"/>
      <c r="AB8" s="5"/>
      <c r="AC8" s="5"/>
      <c r="AD8" s="5"/>
      <c r="AE8" s="14"/>
      <c r="AF8" s="14"/>
      <c r="AG8" s="5"/>
      <c r="AH8" s="4"/>
      <c r="AI8" s="53"/>
      <c r="AJ8" s="52"/>
      <c r="AK8" s="51"/>
      <c r="AL8" s="51"/>
      <c r="AM8" s="51"/>
      <c r="AN8" s="52"/>
      <c r="AP8" s="6"/>
      <c r="AQ8" s="6" t="s">
        <v>75</v>
      </c>
      <c r="AR8" s="174">
        <v>162</v>
      </c>
      <c r="AS8" s="174">
        <v>153</v>
      </c>
      <c r="AT8" s="175">
        <f t="shared" ref="AT8:AT10" si="2">AS8</f>
        <v>153</v>
      </c>
      <c r="AU8" s="14"/>
      <c r="AX8" s="58"/>
      <c r="AY8" s="2" t="s">
        <v>76</v>
      </c>
      <c r="AZ8" s="6"/>
      <c r="BA8" s="86">
        <v>16</v>
      </c>
      <c r="BB8" s="86">
        <v>6</v>
      </c>
      <c r="BC8" s="63">
        <f t="shared" si="1"/>
        <v>22</v>
      </c>
      <c r="BD8" s="7"/>
      <c r="BE8" s="58"/>
      <c r="BF8" s="59"/>
      <c r="BG8" s="59"/>
      <c r="BH8" s="59"/>
    </row>
    <row r="9" spans="1:60" ht="17.399999999999999" x14ac:dyDescent="0.3">
      <c r="A9" s="192"/>
      <c r="B9" s="192" t="s">
        <v>14</v>
      </c>
      <c r="C9" s="195"/>
      <c r="D9" s="62">
        <v>1277</v>
      </c>
      <c r="E9" s="62">
        <v>7930</v>
      </c>
      <c r="F9" s="63">
        <f>E9/15</f>
        <v>528.66666666666663</v>
      </c>
      <c r="G9" s="196"/>
      <c r="H9" s="192" t="s">
        <v>18</v>
      </c>
      <c r="I9" s="73">
        <f>I7+I6</f>
        <v>127</v>
      </c>
      <c r="J9" s="73">
        <f>J6+J7</f>
        <v>93</v>
      </c>
      <c r="K9" s="88">
        <f>K6+K7</f>
        <v>40</v>
      </c>
      <c r="L9" s="91"/>
      <c r="O9" s="5">
        <v>11</v>
      </c>
      <c r="P9" s="6" t="s">
        <v>77</v>
      </c>
      <c r="Q9" s="140">
        <v>232</v>
      </c>
      <c r="R9" s="140">
        <v>33</v>
      </c>
      <c r="S9" s="139">
        <f t="shared" si="0"/>
        <v>265</v>
      </c>
      <c r="T9" s="23"/>
      <c r="V9" s="6"/>
      <c r="W9" s="159" t="s">
        <v>78</v>
      </c>
      <c r="X9" s="160"/>
      <c r="Y9" s="161"/>
      <c r="Z9" s="162">
        <v>279</v>
      </c>
      <c r="AA9" s="162">
        <v>54</v>
      </c>
      <c r="AB9" s="162">
        <v>305</v>
      </c>
      <c r="AC9" s="163"/>
      <c r="AD9" s="162">
        <v>156</v>
      </c>
      <c r="AE9" s="162">
        <v>28</v>
      </c>
      <c r="AF9" s="164"/>
      <c r="AG9" s="165">
        <f>SUM(Y9:AF9)</f>
        <v>822</v>
      </c>
      <c r="AH9" s="9"/>
      <c r="AI9" s="109" t="s">
        <v>63</v>
      </c>
      <c r="AJ9" s="110"/>
      <c r="AK9" s="111"/>
      <c r="AL9" s="112" t="s">
        <v>4</v>
      </c>
      <c r="AM9" s="112" t="s">
        <v>79</v>
      </c>
      <c r="AN9" s="113" t="s">
        <v>183</v>
      </c>
      <c r="AP9" s="6"/>
      <c r="AQ9" s="6" t="s">
        <v>80</v>
      </c>
      <c r="AR9" s="174">
        <v>102</v>
      </c>
      <c r="AS9" s="174">
        <v>89</v>
      </c>
      <c r="AT9" s="175">
        <f t="shared" si="2"/>
        <v>89</v>
      </c>
      <c r="AU9" s="14"/>
      <c r="AX9" s="58"/>
      <c r="AY9" s="2" t="s">
        <v>81</v>
      </c>
      <c r="AZ9" s="6"/>
      <c r="BA9" s="86">
        <v>16</v>
      </c>
      <c r="BB9" s="86">
        <v>3</v>
      </c>
      <c r="BC9" s="63">
        <f t="shared" si="1"/>
        <v>19</v>
      </c>
      <c r="BD9" s="7"/>
      <c r="BE9" s="58"/>
      <c r="BF9" s="59"/>
      <c r="BG9" s="59"/>
      <c r="BH9" s="59"/>
    </row>
    <row r="10" spans="1:60" ht="15.75" customHeight="1" thickBot="1" x14ac:dyDescent="0.35">
      <c r="A10" s="194"/>
      <c r="B10" s="192" t="s">
        <v>16</v>
      </c>
      <c r="D10" s="62">
        <v>33</v>
      </c>
      <c r="E10" s="62">
        <v>236</v>
      </c>
      <c r="F10" s="64">
        <f>E10/15</f>
        <v>15.733333333333333</v>
      </c>
      <c r="H10" s="83" t="s">
        <v>22</v>
      </c>
      <c r="I10" s="83"/>
      <c r="J10" s="89">
        <f>J9/I9</f>
        <v>0.73228346456692917</v>
      </c>
      <c r="K10" s="89">
        <f>K9/J9</f>
        <v>0.43010752688172044</v>
      </c>
      <c r="L10" s="90"/>
      <c r="O10" s="5">
        <v>13</v>
      </c>
      <c r="P10" s="6" t="s">
        <v>82</v>
      </c>
      <c r="Q10" s="140">
        <v>580</v>
      </c>
      <c r="R10" s="142">
        <v>621</v>
      </c>
      <c r="S10" s="139">
        <f t="shared" si="0"/>
        <v>1201</v>
      </c>
      <c r="T10" s="26"/>
      <c r="V10" s="6"/>
      <c r="W10" s="166" t="s">
        <v>83</v>
      </c>
      <c r="X10" s="167"/>
      <c r="Y10" s="168"/>
      <c r="Z10" s="169">
        <v>91</v>
      </c>
      <c r="AA10" s="169">
        <v>20</v>
      </c>
      <c r="AB10" s="169">
        <v>70</v>
      </c>
      <c r="AC10" s="170"/>
      <c r="AD10" s="169">
        <v>43</v>
      </c>
      <c r="AE10" s="169">
        <v>13</v>
      </c>
      <c r="AF10" s="171"/>
      <c r="AG10" s="172">
        <f>SUM(Y10:AF10)</f>
        <v>237</v>
      </c>
      <c r="AH10" s="6"/>
      <c r="AI10" s="51" t="s">
        <v>84</v>
      </c>
      <c r="AJ10" s="51"/>
      <c r="AK10" s="51"/>
      <c r="AL10" s="52"/>
      <c r="AM10" s="104"/>
      <c r="AN10" s="114"/>
      <c r="AP10" s="6"/>
      <c r="AQ10" s="6" t="s">
        <v>85</v>
      </c>
      <c r="AR10" s="174">
        <v>8</v>
      </c>
      <c r="AS10" s="174">
        <v>3</v>
      </c>
      <c r="AT10" s="175">
        <f t="shared" si="2"/>
        <v>3</v>
      </c>
      <c r="AU10" s="14"/>
      <c r="AX10" s="58"/>
      <c r="AY10" s="2" t="s">
        <v>86</v>
      </c>
      <c r="AZ10" s="6"/>
      <c r="BA10" s="86">
        <v>18</v>
      </c>
      <c r="BB10" s="86">
        <v>1</v>
      </c>
      <c r="BC10" s="63">
        <f t="shared" si="1"/>
        <v>19</v>
      </c>
      <c r="BD10" s="27"/>
      <c r="BE10" s="58"/>
      <c r="BF10" s="59"/>
      <c r="BG10" s="59"/>
      <c r="BH10" s="59"/>
    </row>
    <row r="11" spans="1:60" ht="15.6" x14ac:dyDescent="0.3">
      <c r="B11" s="83" t="s">
        <v>18</v>
      </c>
      <c r="D11" s="70">
        <f>D9+D10</f>
        <v>1310</v>
      </c>
      <c r="E11" s="71">
        <f>E9+E10</f>
        <v>8166</v>
      </c>
      <c r="F11" s="72">
        <f>E11/15</f>
        <v>544.4</v>
      </c>
      <c r="I11" s="83"/>
      <c r="J11" s="83"/>
      <c r="K11" s="83"/>
      <c r="L11" s="91"/>
      <c r="O11" s="5">
        <v>14</v>
      </c>
      <c r="P11" s="6" t="s">
        <v>87</v>
      </c>
      <c r="Q11" s="140"/>
      <c r="R11" s="142">
        <v>10</v>
      </c>
      <c r="S11" s="139"/>
      <c r="T11" s="6"/>
      <c r="V11" s="6"/>
      <c r="W11" s="6"/>
      <c r="X11" s="6"/>
      <c r="Y11" s="85"/>
      <c r="Z11" s="68"/>
      <c r="AA11" s="68"/>
      <c r="AB11" s="68"/>
      <c r="AC11" s="68"/>
      <c r="AD11" s="68"/>
      <c r="AE11" s="86"/>
      <c r="AF11" s="86"/>
      <c r="AG11" s="85"/>
      <c r="AH11" s="6"/>
      <c r="AI11" s="51" t="s">
        <v>189</v>
      </c>
      <c r="AJ11" s="51"/>
      <c r="AK11" s="51"/>
      <c r="AL11" s="52"/>
      <c r="AM11" s="104"/>
      <c r="AN11" s="114"/>
      <c r="AP11" s="19" t="s">
        <v>88</v>
      </c>
      <c r="AQ11" s="7"/>
      <c r="AR11" s="180">
        <f>SUM(AR7:AR10)</f>
        <v>461</v>
      </c>
      <c r="AS11" s="180">
        <f>SUM(AS7:AS10)</f>
        <v>416</v>
      </c>
      <c r="AT11" s="180">
        <f>SUM(AT7:AT10)</f>
        <v>416</v>
      </c>
      <c r="AU11" s="6"/>
      <c r="AX11" s="58"/>
      <c r="AY11" s="2" t="s">
        <v>89</v>
      </c>
      <c r="AZ11" s="6"/>
      <c r="BA11" s="86">
        <v>21</v>
      </c>
      <c r="BB11" s="86">
        <v>0</v>
      </c>
      <c r="BC11" s="63">
        <f t="shared" si="1"/>
        <v>21</v>
      </c>
      <c r="BD11" s="28"/>
      <c r="BE11" s="58"/>
      <c r="BF11" s="59"/>
      <c r="BG11" s="59"/>
      <c r="BH11" s="59"/>
    </row>
    <row r="12" spans="1:60" ht="15.6" x14ac:dyDescent="0.3">
      <c r="A12" s="127" t="s">
        <v>195</v>
      </c>
      <c r="D12" s="73">
        <f>D7+D11</f>
        <v>6424</v>
      </c>
      <c r="E12" s="74">
        <f>E7+E11</f>
        <v>81873</v>
      </c>
      <c r="F12" s="75">
        <f>F7+F11</f>
        <v>5458.2</v>
      </c>
      <c r="G12" s="127" t="s">
        <v>23</v>
      </c>
      <c r="H12" s="194"/>
      <c r="I12" s="90"/>
      <c r="J12" s="90"/>
      <c r="K12" s="90"/>
      <c r="L12" s="91"/>
      <c r="O12" s="5">
        <v>15</v>
      </c>
      <c r="P12" s="6" t="s">
        <v>90</v>
      </c>
      <c r="Q12" s="140"/>
      <c r="R12" s="142"/>
      <c r="S12" s="139"/>
      <c r="T12" s="6"/>
      <c r="W12" t="s">
        <v>91</v>
      </c>
      <c r="X12" s="5"/>
      <c r="Y12" s="85"/>
      <c r="Z12" s="155"/>
      <c r="AA12" s="155">
        <v>1</v>
      </c>
      <c r="AB12" s="155"/>
      <c r="AC12" s="156"/>
      <c r="AD12" s="155"/>
      <c r="AE12" s="155">
        <v>1</v>
      </c>
      <c r="AF12" s="157"/>
      <c r="AG12" s="158">
        <f>SUM(Z12:AF12)</f>
        <v>2</v>
      </c>
      <c r="AH12" s="6"/>
      <c r="AI12" s="51" t="s">
        <v>190</v>
      </c>
      <c r="AJ12" s="115"/>
      <c r="AK12" s="115"/>
      <c r="AL12" s="116"/>
      <c r="AM12" s="104"/>
      <c r="AN12" s="104"/>
      <c r="AP12" s="6"/>
      <c r="AQ12" s="6"/>
      <c r="AR12" s="83"/>
      <c r="AS12" s="83"/>
      <c r="AT12" s="83"/>
      <c r="AU12" s="6"/>
      <c r="AX12" s="58"/>
      <c r="AY12" s="6" t="s">
        <v>92</v>
      </c>
      <c r="AZ12" s="6"/>
      <c r="BA12" s="86"/>
      <c r="BB12" s="86"/>
      <c r="BC12" s="63">
        <f t="shared" si="1"/>
        <v>0</v>
      </c>
      <c r="BD12" s="28"/>
      <c r="BE12" s="58"/>
      <c r="BF12" s="59"/>
      <c r="BG12" s="59"/>
      <c r="BH12" s="59"/>
    </row>
    <row r="13" spans="1:60" x14ac:dyDescent="0.3">
      <c r="B13" s="194"/>
      <c r="C13" s="192"/>
      <c r="D13" s="76"/>
      <c r="E13" s="76"/>
      <c r="F13" s="76"/>
      <c r="G13" s="127"/>
      <c r="H13" s="83" t="s">
        <v>17</v>
      </c>
      <c r="I13" s="68">
        <v>287</v>
      </c>
      <c r="J13" s="68">
        <v>149</v>
      </c>
      <c r="K13" s="91">
        <v>107</v>
      </c>
      <c r="L13" s="68"/>
      <c r="O13" s="5">
        <v>16</v>
      </c>
      <c r="P13" s="6" t="s">
        <v>93</v>
      </c>
      <c r="Q13" s="140">
        <v>24</v>
      </c>
      <c r="R13" s="142">
        <v>11</v>
      </c>
      <c r="S13" s="139">
        <f t="shared" si="0"/>
        <v>35</v>
      </c>
      <c r="T13" s="23"/>
      <c r="W13" t="s">
        <v>94</v>
      </c>
      <c r="X13" s="5"/>
      <c r="Y13" s="85"/>
      <c r="Z13" s="155">
        <v>28</v>
      </c>
      <c r="AA13" s="155">
        <v>8</v>
      </c>
      <c r="AB13" s="155">
        <v>43</v>
      </c>
      <c r="AC13" s="156"/>
      <c r="AD13" s="155">
        <v>14</v>
      </c>
      <c r="AE13" s="155">
        <v>5</v>
      </c>
      <c r="AF13" s="157"/>
      <c r="AG13" s="158">
        <f t="shared" ref="AG13:AG19" si="3">SUM(Z13:AF13)</f>
        <v>98</v>
      </c>
      <c r="AH13" s="14"/>
      <c r="AI13" s="51" t="s">
        <v>191</v>
      </c>
      <c r="AJ13" s="115"/>
      <c r="AK13" s="115"/>
      <c r="AL13" s="116"/>
      <c r="AM13" s="104"/>
      <c r="AN13" s="104"/>
      <c r="AP13" s="13" t="s">
        <v>95</v>
      </c>
      <c r="AQ13" s="6"/>
      <c r="AR13" s="83"/>
      <c r="AS13" s="181" t="s">
        <v>96</v>
      </c>
      <c r="AT13" s="83"/>
      <c r="AU13" s="6"/>
      <c r="AY13" s="6" t="s">
        <v>97</v>
      </c>
      <c r="AZ13" s="6"/>
      <c r="BA13" s="85">
        <v>32</v>
      </c>
      <c r="BB13" s="85">
        <v>5</v>
      </c>
      <c r="BC13" s="63">
        <f t="shared" si="1"/>
        <v>37</v>
      </c>
      <c r="BD13" s="6"/>
      <c r="BE13" s="58"/>
      <c r="BF13" s="59"/>
      <c r="BG13" s="59"/>
      <c r="BH13" s="59"/>
    </row>
    <row r="14" spans="1:60" x14ac:dyDescent="0.3">
      <c r="A14" s="197" t="s">
        <v>24</v>
      </c>
      <c r="C14" s="126"/>
      <c r="D14" s="77" t="s">
        <v>4</v>
      </c>
      <c r="E14" s="77" t="s">
        <v>5</v>
      </c>
      <c r="F14" s="77" t="s">
        <v>6</v>
      </c>
      <c r="H14" s="83" t="s">
        <v>19</v>
      </c>
      <c r="I14" s="68">
        <v>506</v>
      </c>
      <c r="J14" s="68">
        <v>218</v>
      </c>
      <c r="K14" s="86">
        <v>129</v>
      </c>
      <c r="L14" s="68"/>
      <c r="O14" s="5">
        <v>19</v>
      </c>
      <c r="P14" s="6" t="s">
        <v>98</v>
      </c>
      <c r="Q14" s="140"/>
      <c r="R14" s="142"/>
      <c r="S14" s="139"/>
      <c r="T14" s="6"/>
      <c r="W14" t="s">
        <v>99</v>
      </c>
      <c r="X14" s="5"/>
      <c r="Y14" s="85"/>
      <c r="Z14" s="155"/>
      <c r="AA14" s="155"/>
      <c r="AB14" s="155"/>
      <c r="AC14" s="156"/>
      <c r="AD14" s="155">
        <v>1</v>
      </c>
      <c r="AE14" s="155"/>
      <c r="AF14" s="157"/>
      <c r="AG14" s="158">
        <f t="shared" si="3"/>
        <v>1</v>
      </c>
      <c r="AH14" s="14"/>
      <c r="AI14" s="51" t="s">
        <v>192</v>
      </c>
      <c r="AJ14" s="115"/>
      <c r="AK14" s="115"/>
      <c r="AL14" s="116"/>
      <c r="AM14" s="104"/>
      <c r="AN14" s="104"/>
      <c r="AP14" s="13" t="s">
        <v>100</v>
      </c>
      <c r="AQ14" s="6"/>
      <c r="AR14" s="181" t="s">
        <v>101</v>
      </c>
      <c r="AS14" s="83"/>
      <c r="AT14" s="83"/>
      <c r="AU14" s="6"/>
      <c r="AY14" s="6"/>
      <c r="AZ14" s="6"/>
      <c r="BA14" s="65">
        <f>SUM(BA4:BA13)</f>
        <v>1038</v>
      </c>
      <c r="BB14" s="65">
        <f>SUM(BB4:BB13)</f>
        <v>220</v>
      </c>
      <c r="BC14" s="65">
        <f>SUM(BC4:BC13)</f>
        <v>1258</v>
      </c>
      <c r="BD14" s="6"/>
      <c r="BE14" s="6"/>
    </row>
    <row r="15" spans="1:60" x14ac:dyDescent="0.3">
      <c r="A15" s="192" t="s">
        <v>25</v>
      </c>
      <c r="C15" s="192"/>
      <c r="D15" s="68"/>
      <c r="E15" s="68"/>
      <c r="F15" s="69"/>
      <c r="H15" s="194" t="s">
        <v>21</v>
      </c>
      <c r="I15" s="68">
        <v>748</v>
      </c>
      <c r="J15" s="68">
        <v>343</v>
      </c>
      <c r="K15" s="86">
        <v>229</v>
      </c>
      <c r="L15" s="68"/>
      <c r="O15" s="5">
        <v>23</v>
      </c>
      <c r="P15" s="6" t="s">
        <v>102</v>
      </c>
      <c r="Q15" s="140">
        <v>138</v>
      </c>
      <c r="R15" s="142">
        <v>38</v>
      </c>
      <c r="S15" s="139">
        <f t="shared" si="0"/>
        <v>176</v>
      </c>
      <c r="T15" s="23"/>
      <c r="W15" t="s">
        <v>103</v>
      </c>
      <c r="X15" s="5"/>
      <c r="Y15" s="85"/>
      <c r="Z15" s="155">
        <v>5</v>
      </c>
      <c r="AA15" s="155">
        <v>1</v>
      </c>
      <c r="AB15" s="155">
        <v>3</v>
      </c>
      <c r="AC15" s="156"/>
      <c r="AD15" s="155">
        <v>4</v>
      </c>
      <c r="AE15" s="155">
        <v>3</v>
      </c>
      <c r="AF15" s="157"/>
      <c r="AG15" s="158">
        <f t="shared" si="3"/>
        <v>16</v>
      </c>
      <c r="AH15" s="14"/>
      <c r="AI15" s="51" t="s">
        <v>193</v>
      </c>
      <c r="AJ15" s="51"/>
      <c r="AK15" s="51"/>
      <c r="AL15" s="52"/>
      <c r="AM15" s="104"/>
      <c r="AN15" s="104"/>
      <c r="AP15" s="6"/>
      <c r="AQ15" s="6"/>
      <c r="AR15" s="83"/>
      <c r="AS15" s="83"/>
      <c r="AT15" s="83"/>
      <c r="AU15" s="6"/>
      <c r="AY15" s="29"/>
      <c r="AZ15" s="6"/>
      <c r="BA15" s="150"/>
      <c r="BB15" s="150"/>
      <c r="BC15" s="151"/>
      <c r="BD15" s="6"/>
      <c r="BE15" s="6"/>
    </row>
    <row r="16" spans="1:60" ht="15" customHeight="1" x14ac:dyDescent="0.3">
      <c r="B16" s="192" t="s">
        <v>14</v>
      </c>
      <c r="D16" s="62">
        <v>739</v>
      </c>
      <c r="E16" s="62">
        <v>8004.5</v>
      </c>
      <c r="F16" s="63">
        <f>E16/12</f>
        <v>667.04166666666663</v>
      </c>
      <c r="H16" s="192" t="s">
        <v>18</v>
      </c>
      <c r="I16" s="73">
        <f>I13+I14</f>
        <v>793</v>
      </c>
      <c r="J16" s="73">
        <f>J13+J14</f>
        <v>367</v>
      </c>
      <c r="K16" s="88">
        <f>K13+K14</f>
        <v>236</v>
      </c>
      <c r="L16" s="86"/>
      <c r="O16" s="5">
        <v>24</v>
      </c>
      <c r="P16" s="6" t="s">
        <v>104</v>
      </c>
      <c r="Q16" s="140">
        <v>166</v>
      </c>
      <c r="R16" s="142"/>
      <c r="S16" s="139">
        <f t="shared" si="0"/>
        <v>166</v>
      </c>
      <c r="T16" s="25"/>
      <c r="W16" t="s">
        <v>105</v>
      </c>
      <c r="X16" s="5"/>
      <c r="Y16" s="85"/>
      <c r="Z16" s="155">
        <v>45</v>
      </c>
      <c r="AA16" s="155">
        <v>10</v>
      </c>
      <c r="AB16" s="155">
        <v>43</v>
      </c>
      <c r="AC16" s="156"/>
      <c r="AD16" s="155">
        <v>17</v>
      </c>
      <c r="AE16" s="155">
        <v>1</v>
      </c>
      <c r="AF16" s="157"/>
      <c r="AG16" s="158">
        <f t="shared" si="3"/>
        <v>116</v>
      </c>
      <c r="AH16" s="14"/>
      <c r="AI16" s="51" t="s">
        <v>53</v>
      </c>
      <c r="AJ16" s="115"/>
      <c r="AK16" s="115"/>
      <c r="AL16" s="116"/>
      <c r="AM16" s="104"/>
      <c r="AN16" s="117"/>
      <c r="AP16" s="6"/>
      <c r="AQ16" s="1" t="s">
        <v>20</v>
      </c>
      <c r="AR16" s="119" t="s">
        <v>4</v>
      </c>
      <c r="AS16" s="119" t="s">
        <v>4</v>
      </c>
      <c r="AT16" s="119" t="s">
        <v>6</v>
      </c>
      <c r="AU16" s="219" t="s">
        <v>196</v>
      </c>
      <c r="AV16" s="219"/>
      <c r="AW16" s="219"/>
      <c r="AY16" s="17" t="s">
        <v>106</v>
      </c>
      <c r="AZ16" s="6"/>
      <c r="BA16" s="151"/>
      <c r="BB16" s="151"/>
      <c r="BC16" s="151"/>
      <c r="BD16" s="6"/>
      <c r="BE16" s="6"/>
    </row>
    <row r="17" spans="1:57" ht="15" customHeight="1" x14ac:dyDescent="0.3">
      <c r="B17" s="192" t="s">
        <v>16</v>
      </c>
      <c r="D17" s="62">
        <v>37</v>
      </c>
      <c r="E17" s="62">
        <v>377</v>
      </c>
      <c r="F17" s="64">
        <f>E17/12</f>
        <v>31.416666666666668</v>
      </c>
      <c r="H17" s="83" t="s">
        <v>22</v>
      </c>
      <c r="I17" s="83"/>
      <c r="J17" s="89">
        <f>J16/I16</f>
        <v>0.46279949558638084</v>
      </c>
      <c r="K17" s="89">
        <f>K16/J16</f>
        <v>0.64305177111716616</v>
      </c>
      <c r="L17" s="86"/>
      <c r="O17" s="5">
        <v>25</v>
      </c>
      <c r="P17" s="6" t="s">
        <v>107</v>
      </c>
      <c r="Q17" s="143">
        <v>12</v>
      </c>
      <c r="R17" s="142">
        <v>98</v>
      </c>
      <c r="S17" s="139">
        <f t="shared" si="0"/>
        <v>110</v>
      </c>
      <c r="T17" s="23"/>
      <c r="W17" t="s">
        <v>108</v>
      </c>
      <c r="X17" s="5"/>
      <c r="Y17" s="85"/>
      <c r="Z17" s="155">
        <v>269</v>
      </c>
      <c r="AA17" s="155">
        <v>51</v>
      </c>
      <c r="AB17" s="155">
        <v>254</v>
      </c>
      <c r="AC17" s="156"/>
      <c r="AD17" s="155">
        <v>154</v>
      </c>
      <c r="AE17" s="155">
        <v>29</v>
      </c>
      <c r="AF17" s="157"/>
      <c r="AG17" s="158">
        <f t="shared" si="3"/>
        <v>757</v>
      </c>
      <c r="AH17" s="14"/>
      <c r="AI17" s="115"/>
      <c r="AJ17" s="115"/>
      <c r="AK17" s="115"/>
      <c r="AL17" s="115"/>
      <c r="AM17" s="115"/>
      <c r="AN17" s="116"/>
      <c r="AP17" s="6"/>
      <c r="AQ17" s="6" t="s">
        <v>109</v>
      </c>
      <c r="AR17" s="68"/>
      <c r="AS17" s="68">
        <v>621</v>
      </c>
      <c r="AT17" s="134">
        <f>2702.18/12</f>
        <v>225.18166666666664</v>
      </c>
      <c r="AU17" s="219"/>
      <c r="AV17" s="219"/>
      <c r="AW17" s="219"/>
      <c r="AY17" t="s">
        <v>110</v>
      </c>
      <c r="AZ17" s="6"/>
      <c r="BA17" s="86"/>
      <c r="BB17" s="86"/>
      <c r="BC17" s="85"/>
      <c r="BD17" s="6"/>
      <c r="BE17" s="6"/>
    </row>
    <row r="18" spans="1:57" ht="15" customHeight="1" x14ac:dyDescent="0.3">
      <c r="B18" s="83" t="s">
        <v>18</v>
      </c>
      <c r="D18" s="65">
        <f>D16+D17</f>
        <v>776</v>
      </c>
      <c r="E18" s="66">
        <f>E16+E17</f>
        <v>8381.5</v>
      </c>
      <c r="F18" s="67">
        <f>E18/12</f>
        <v>698.45833333333337</v>
      </c>
      <c r="I18" s="83"/>
      <c r="J18" s="83"/>
      <c r="K18" s="83"/>
      <c r="O18" s="5">
        <v>26</v>
      </c>
      <c r="P18" s="6" t="s">
        <v>111</v>
      </c>
      <c r="Q18" s="140">
        <v>263</v>
      </c>
      <c r="R18" s="142">
        <v>14</v>
      </c>
      <c r="S18" s="139">
        <f t="shared" si="0"/>
        <v>277</v>
      </c>
      <c r="T18" s="23"/>
      <c r="V18" s="6"/>
      <c r="W18" t="s">
        <v>112</v>
      </c>
      <c r="X18" s="5"/>
      <c r="Y18" s="85"/>
      <c r="Z18" s="155">
        <v>13</v>
      </c>
      <c r="AA18" s="155">
        <v>1</v>
      </c>
      <c r="AB18" s="155">
        <v>7</v>
      </c>
      <c r="AC18" s="156"/>
      <c r="AD18" s="155">
        <v>5</v>
      </c>
      <c r="AE18" s="155"/>
      <c r="AF18" s="157"/>
      <c r="AG18" s="158">
        <f t="shared" si="3"/>
        <v>26</v>
      </c>
      <c r="AH18" s="14"/>
      <c r="AP18" s="6"/>
      <c r="AQ18" s="6" t="s">
        <v>113</v>
      </c>
      <c r="AR18" s="68"/>
      <c r="AS18" s="68">
        <v>100</v>
      </c>
      <c r="AT18" s="134">
        <f>978/12</f>
        <v>81.5</v>
      </c>
      <c r="AU18" s="220" t="s">
        <v>197</v>
      </c>
      <c r="AV18" s="220"/>
      <c r="AW18" s="220"/>
      <c r="AY18" t="s">
        <v>114</v>
      </c>
      <c r="AZ18" s="6"/>
      <c r="BA18" s="86">
        <v>32</v>
      </c>
      <c r="BB18" s="86">
        <v>5</v>
      </c>
      <c r="BC18" s="85"/>
      <c r="BD18" s="6"/>
      <c r="BE18" s="6"/>
    </row>
    <row r="19" spans="1:57" ht="15" customHeight="1" x14ac:dyDescent="0.3">
      <c r="A19" s="192" t="s">
        <v>20</v>
      </c>
      <c r="C19" s="192"/>
      <c r="D19" s="68"/>
      <c r="E19" s="68"/>
      <c r="F19" s="69"/>
      <c r="G19" s="127" t="s">
        <v>26</v>
      </c>
      <c r="I19" s="83"/>
      <c r="J19" s="83"/>
      <c r="K19" s="83"/>
      <c r="O19" s="5">
        <v>27</v>
      </c>
      <c r="P19" s="6" t="s">
        <v>115</v>
      </c>
      <c r="Q19" s="140">
        <v>46</v>
      </c>
      <c r="R19" s="142"/>
      <c r="S19" s="139">
        <f t="shared" si="0"/>
        <v>46</v>
      </c>
      <c r="T19" s="23"/>
      <c r="V19" s="6"/>
      <c r="W19" t="s">
        <v>116</v>
      </c>
      <c r="X19" s="5"/>
      <c r="Y19" s="85"/>
      <c r="Z19" s="155">
        <v>10</v>
      </c>
      <c r="AA19" s="155">
        <v>2</v>
      </c>
      <c r="AB19" s="155">
        <v>25</v>
      </c>
      <c r="AC19" s="156"/>
      <c r="AD19" s="155">
        <v>4</v>
      </c>
      <c r="AE19" s="155">
        <v>2</v>
      </c>
      <c r="AF19" s="157"/>
      <c r="AG19" s="158">
        <f t="shared" si="3"/>
        <v>43</v>
      </c>
      <c r="AH19" s="6"/>
      <c r="AP19" s="19" t="s">
        <v>88</v>
      </c>
      <c r="AQ19" s="7"/>
      <c r="AR19" s="65">
        <f>AR17+AR18</f>
        <v>0</v>
      </c>
      <c r="AS19" s="65">
        <f>AS17+AS18</f>
        <v>721</v>
      </c>
      <c r="AT19" s="65">
        <f>AT17+AT18</f>
        <v>306.68166666666662</v>
      </c>
      <c r="AU19" s="220"/>
      <c r="AV19" s="220"/>
      <c r="AW19" s="220"/>
      <c r="AY19" t="s">
        <v>117</v>
      </c>
      <c r="AZ19" s="6"/>
      <c r="BA19" s="86"/>
      <c r="BB19" s="86"/>
      <c r="BC19" s="85"/>
      <c r="BD19" s="6"/>
      <c r="BE19" s="6"/>
    </row>
    <row r="20" spans="1:57" ht="15.6" x14ac:dyDescent="0.3">
      <c r="B20" s="192" t="s">
        <v>14</v>
      </c>
      <c r="D20" s="62">
        <v>1087</v>
      </c>
      <c r="E20" s="62">
        <v>5501.5</v>
      </c>
      <c r="F20" s="63">
        <f>E20/12</f>
        <v>458.45833333333331</v>
      </c>
      <c r="H20" s="83" t="s">
        <v>17</v>
      </c>
      <c r="I20" s="70">
        <f>I6+I13</f>
        <v>353</v>
      </c>
      <c r="J20" s="63">
        <f t="shared" ref="I20:K23" si="4">J6+J13</f>
        <v>194</v>
      </c>
      <c r="K20" s="63">
        <f>K6+K13</f>
        <v>127</v>
      </c>
      <c r="O20" s="5">
        <v>30</v>
      </c>
      <c r="P20" s="6" t="s">
        <v>118</v>
      </c>
      <c r="Q20" s="140">
        <v>190</v>
      </c>
      <c r="R20" s="142"/>
      <c r="S20" s="139">
        <f t="shared" si="0"/>
        <v>190</v>
      </c>
      <c r="T20" s="6"/>
      <c r="V20" s="6"/>
      <c r="W20" s="11" t="s">
        <v>18</v>
      </c>
      <c r="X20" s="8"/>
      <c r="Y20" s="65">
        <f>SUM(Y12:Y19)</f>
        <v>0</v>
      </c>
      <c r="Z20" s="65">
        <f t="shared" ref="Z20:AF20" si="5">SUM(Z12:Z19)</f>
        <v>370</v>
      </c>
      <c r="AA20" s="65">
        <f t="shared" si="5"/>
        <v>74</v>
      </c>
      <c r="AB20" s="65">
        <f t="shared" si="5"/>
        <v>375</v>
      </c>
      <c r="AC20" s="65">
        <f t="shared" si="5"/>
        <v>0</v>
      </c>
      <c r="AD20" s="65">
        <f t="shared" si="5"/>
        <v>199</v>
      </c>
      <c r="AE20" s="65">
        <f t="shared" si="5"/>
        <v>41</v>
      </c>
      <c r="AF20" s="65">
        <f t="shared" si="5"/>
        <v>0</v>
      </c>
      <c r="AG20" s="92">
        <f>SUM(Y20:AF20)</f>
        <v>1059</v>
      </c>
      <c r="AH20" s="6"/>
      <c r="AI20" s="118"/>
      <c r="AJ20" s="118"/>
      <c r="AK20" s="118"/>
      <c r="AL20" s="118"/>
      <c r="AM20" s="118"/>
      <c r="AN20" s="55"/>
      <c r="AP20" s="19" t="s">
        <v>18</v>
      </c>
      <c r="AQ20" s="7"/>
      <c r="AR20" s="180">
        <f>AR11+AR19</f>
        <v>461</v>
      </c>
      <c r="AS20" s="180">
        <f>AS11+AS19</f>
        <v>1137</v>
      </c>
      <c r="AT20" s="180">
        <f>AT11+AT19</f>
        <v>722.68166666666662</v>
      </c>
      <c r="AU20" s="220"/>
      <c r="AV20" s="220"/>
      <c r="AW20" s="220"/>
      <c r="AY20" s="6" t="s">
        <v>106</v>
      </c>
      <c r="AZ20" s="6"/>
      <c r="BA20" s="86"/>
      <c r="BB20" s="86"/>
      <c r="BC20" s="85"/>
      <c r="BD20" s="6"/>
      <c r="BE20" s="6"/>
    </row>
    <row r="21" spans="1:57" ht="15.6" x14ac:dyDescent="0.3">
      <c r="B21" s="192" t="s">
        <v>16</v>
      </c>
      <c r="D21" s="62">
        <v>50</v>
      </c>
      <c r="E21" s="62">
        <v>253.5</v>
      </c>
      <c r="F21" s="64">
        <f>E21/12</f>
        <v>21.125</v>
      </c>
      <c r="H21" s="83" t="s">
        <v>19</v>
      </c>
      <c r="I21" s="70">
        <f>I7+I14</f>
        <v>567</v>
      </c>
      <c r="J21" s="70">
        <f t="shared" si="4"/>
        <v>266</v>
      </c>
      <c r="K21" s="92">
        <f>K7+K14</f>
        <v>149</v>
      </c>
      <c r="O21" s="5">
        <v>31</v>
      </c>
      <c r="P21" s="6" t="s">
        <v>119</v>
      </c>
      <c r="Q21" s="140">
        <v>368</v>
      </c>
      <c r="R21" s="142">
        <v>80</v>
      </c>
      <c r="S21" s="139">
        <f t="shared" si="0"/>
        <v>448</v>
      </c>
      <c r="T21" s="23"/>
      <c r="V21" s="6"/>
      <c r="W21" s="6"/>
      <c r="X21" s="6"/>
      <c r="Y21" s="6"/>
      <c r="Z21" s="3"/>
      <c r="AA21" s="3"/>
      <c r="AB21" s="3"/>
      <c r="AC21" s="3"/>
      <c r="AD21" s="3"/>
      <c r="AE21" s="3"/>
      <c r="AF21" s="6"/>
      <c r="AG21" s="6"/>
      <c r="AH21" s="6"/>
      <c r="AI21" s="217" t="s">
        <v>127</v>
      </c>
      <c r="AJ21" s="217"/>
      <c r="AK21" s="217"/>
      <c r="AL21" s="217"/>
      <c r="AM21" s="217"/>
      <c r="AN21" s="52"/>
      <c r="AP21" s="6"/>
      <c r="AQ21" s="6"/>
      <c r="AR21" s="83"/>
      <c r="AS21" s="83"/>
      <c r="AT21" s="83"/>
      <c r="AU21" s="220"/>
      <c r="AV21" s="220"/>
      <c r="AW21" s="220"/>
      <c r="AY21" s="6"/>
      <c r="AZ21" s="6"/>
      <c r="BA21" s="83"/>
      <c r="BB21" s="83"/>
      <c r="BC21" s="83"/>
      <c r="BD21" s="6"/>
      <c r="BE21" s="6"/>
    </row>
    <row r="22" spans="1:57" x14ac:dyDescent="0.3">
      <c r="B22" s="83" t="s">
        <v>18</v>
      </c>
      <c r="D22" s="70">
        <f>D20+D21</f>
        <v>1137</v>
      </c>
      <c r="E22" s="70">
        <f>E20+E21</f>
        <v>5755</v>
      </c>
      <c r="F22" s="72">
        <f>E22/12</f>
        <v>479.58333333333331</v>
      </c>
      <c r="H22" s="194" t="s">
        <v>21</v>
      </c>
      <c r="I22" s="65">
        <f t="shared" si="4"/>
        <v>866</v>
      </c>
      <c r="J22" s="65">
        <f t="shared" si="4"/>
        <v>420</v>
      </c>
      <c r="K22" s="92">
        <f>K8+K15</f>
        <v>263</v>
      </c>
      <c r="O22" s="5">
        <v>38</v>
      </c>
      <c r="P22" s="6" t="s">
        <v>120</v>
      </c>
      <c r="Q22" s="140">
        <v>11</v>
      </c>
      <c r="R22" s="142"/>
      <c r="S22" s="139">
        <f t="shared" si="0"/>
        <v>11</v>
      </c>
      <c r="T22" s="25"/>
      <c r="V22" s="6"/>
      <c r="W22" s="6"/>
      <c r="X22" s="6"/>
      <c r="Y22" s="6"/>
      <c r="Z22" s="6"/>
      <c r="AA22" s="6"/>
      <c r="AB22" s="6"/>
      <c r="AC22" s="6"/>
      <c r="AD22" s="6"/>
      <c r="AE22" s="6"/>
      <c r="AF22" s="6"/>
      <c r="AG22" s="6"/>
      <c r="AH22" s="6"/>
      <c r="AI22" s="91"/>
      <c r="AJ22" s="91"/>
      <c r="AK22" s="91"/>
      <c r="AL22" s="194"/>
      <c r="AM22" s="194"/>
      <c r="AN22" s="204"/>
      <c r="AP22" s="6"/>
      <c r="AQ22" s="6"/>
      <c r="AR22" s="6"/>
      <c r="AS22" s="6"/>
      <c r="AT22" s="6"/>
      <c r="AU22" s="6"/>
      <c r="AZ22" s="6"/>
      <c r="BA22" s="83"/>
      <c r="BB22" s="83"/>
      <c r="BC22" s="83"/>
      <c r="BD22" s="6"/>
      <c r="BE22" s="6"/>
    </row>
    <row r="23" spans="1:57" x14ac:dyDescent="0.3">
      <c r="A23" s="127" t="s">
        <v>27</v>
      </c>
      <c r="C23" s="126"/>
      <c r="D23" s="73">
        <f>D18+D22</f>
        <v>1913</v>
      </c>
      <c r="E23" s="74">
        <f>E18+E22</f>
        <v>14136.5</v>
      </c>
      <c r="F23" s="75">
        <f>E23/12</f>
        <v>1178.0416666666667</v>
      </c>
      <c r="H23" s="192" t="s">
        <v>18</v>
      </c>
      <c r="I23" s="152">
        <f t="shared" si="4"/>
        <v>920</v>
      </c>
      <c r="J23" s="93">
        <f t="shared" si="4"/>
        <v>460</v>
      </c>
      <c r="K23" s="93">
        <f t="shared" si="4"/>
        <v>276</v>
      </c>
      <c r="O23" s="5">
        <v>40</v>
      </c>
      <c r="P23" s="6" t="s">
        <v>122</v>
      </c>
      <c r="Q23" s="140">
        <v>106</v>
      </c>
      <c r="R23" s="142">
        <v>8</v>
      </c>
      <c r="S23" s="139">
        <f t="shared" si="0"/>
        <v>114</v>
      </c>
      <c r="T23" s="23"/>
      <c r="V23" s="6"/>
      <c r="W23" s="6"/>
      <c r="X23" s="6"/>
      <c r="Y23" s="6"/>
      <c r="Z23" s="6"/>
      <c r="AA23" s="6"/>
      <c r="AB23" s="6"/>
      <c r="AC23" s="6"/>
      <c r="AD23" s="6"/>
      <c r="AE23" s="6"/>
      <c r="AF23" s="6"/>
      <c r="AG23" s="6"/>
      <c r="AH23" s="6"/>
      <c r="AI23" s="129" t="s">
        <v>52</v>
      </c>
      <c r="AJ23" s="205" t="s">
        <v>17</v>
      </c>
      <c r="AK23" s="205" t="s">
        <v>19</v>
      </c>
      <c r="AL23" s="128" t="s">
        <v>53</v>
      </c>
      <c r="AM23" s="205" t="s">
        <v>5</v>
      </c>
      <c r="AN23" s="204"/>
      <c r="AP23" s="216" t="s">
        <v>123</v>
      </c>
      <c r="AQ23" s="216"/>
      <c r="AR23" s="216"/>
      <c r="AS23" s="216"/>
      <c r="AT23" s="216"/>
      <c r="AU23" s="216"/>
      <c r="AY23" s="83"/>
      <c r="AZ23" s="83"/>
      <c r="BA23" s="83"/>
      <c r="BB23" s="83"/>
      <c r="BC23" s="83"/>
      <c r="BD23" s="83"/>
      <c r="BE23" s="83"/>
    </row>
    <row r="24" spans="1:57" ht="15.6" x14ac:dyDescent="0.3">
      <c r="C24" s="126"/>
      <c r="D24" s="78"/>
      <c r="E24" s="78"/>
      <c r="F24" s="78"/>
      <c r="H24" s="83" t="s">
        <v>22</v>
      </c>
      <c r="I24" s="153"/>
      <c r="J24" s="94">
        <f>J23/I23</f>
        <v>0.5</v>
      </c>
      <c r="K24" s="94">
        <f>K23/J23</f>
        <v>0.6</v>
      </c>
      <c r="O24" s="5">
        <v>42</v>
      </c>
      <c r="P24" s="6" t="s">
        <v>124</v>
      </c>
      <c r="Q24" s="140">
        <v>537</v>
      </c>
      <c r="R24" s="142">
        <v>95</v>
      </c>
      <c r="S24" s="139">
        <f t="shared" si="0"/>
        <v>632</v>
      </c>
      <c r="T24" s="23"/>
      <c r="V24" s="6"/>
      <c r="W24" s="6"/>
      <c r="X24" s="56"/>
      <c r="Y24" s="183"/>
      <c r="Z24" s="184" t="s">
        <v>199</v>
      </c>
      <c r="AA24" s="184"/>
      <c r="AB24" s="15"/>
      <c r="AC24" s="15"/>
      <c r="AE24" s="15"/>
      <c r="AF24" s="15"/>
      <c r="AG24" s="15"/>
      <c r="AH24" s="15"/>
      <c r="AI24" s="194" t="s">
        <v>60</v>
      </c>
      <c r="AJ24" s="96">
        <v>19</v>
      </c>
      <c r="AK24" s="96">
        <v>56</v>
      </c>
      <c r="AL24" s="202">
        <f>SUM(AJ24+AK24)</f>
        <v>75</v>
      </c>
      <c r="AM24" s="206">
        <v>2806</v>
      </c>
      <c r="AN24" s="204"/>
      <c r="AP24" s="10"/>
      <c r="AQ24" s="43" t="s">
        <v>125</v>
      </c>
      <c r="AR24" s="44"/>
      <c r="AS24" s="44"/>
      <c r="AT24" s="44"/>
      <c r="AU24" s="44"/>
      <c r="AY24" s="83"/>
      <c r="AZ24" s="83"/>
      <c r="BA24" s="83"/>
      <c r="BB24" s="83"/>
      <c r="BC24" s="83"/>
      <c r="BD24" s="83"/>
      <c r="BE24" s="83"/>
    </row>
    <row r="25" spans="1:57" ht="15.6" x14ac:dyDescent="0.3">
      <c r="A25" s="197" t="s">
        <v>28</v>
      </c>
      <c r="B25" s="194"/>
      <c r="C25" s="194"/>
      <c r="D25" s="77" t="s">
        <v>4</v>
      </c>
      <c r="E25" s="77" t="s">
        <v>5</v>
      </c>
      <c r="F25" s="77" t="s">
        <v>6</v>
      </c>
      <c r="O25" s="5">
        <v>43</v>
      </c>
      <c r="P25" s="6" t="s">
        <v>126</v>
      </c>
      <c r="Q25" s="140"/>
      <c r="R25" s="142"/>
      <c r="S25" s="139"/>
      <c r="T25" s="6"/>
      <c r="V25" s="6"/>
      <c r="W25" s="6"/>
      <c r="X25" s="6"/>
      <c r="Y25" s="83"/>
      <c r="Z25" s="83"/>
      <c r="AA25" s="83"/>
      <c r="AB25" s="6"/>
      <c r="AC25" s="6"/>
      <c r="AE25" s="6"/>
      <c r="AF25" s="6"/>
      <c r="AG25" s="7"/>
      <c r="AI25" s="194" t="s">
        <v>67</v>
      </c>
      <c r="AJ25" s="96">
        <v>232</v>
      </c>
      <c r="AK25" s="96">
        <v>438</v>
      </c>
      <c r="AL25" s="203">
        <f>SUM(AJ25+AK25)</f>
        <v>670</v>
      </c>
      <c r="AM25" s="206">
        <v>239</v>
      </c>
      <c r="AN25" s="204"/>
      <c r="AP25" s="6"/>
      <c r="AQ25" s="6"/>
      <c r="AR25" s="6"/>
      <c r="AS25" s="6"/>
      <c r="AT25" s="6"/>
      <c r="AU25" s="6"/>
      <c r="AY25" s="211" t="s">
        <v>128</v>
      </c>
      <c r="AZ25" s="211"/>
      <c r="BA25" s="211"/>
      <c r="BB25" s="211"/>
      <c r="BC25" s="211"/>
      <c r="BD25" s="211"/>
      <c r="BE25" s="211"/>
    </row>
    <row r="26" spans="1:57" x14ac:dyDescent="0.3">
      <c r="A26" s="192" t="s">
        <v>25</v>
      </c>
      <c r="B26" s="192"/>
      <c r="D26" s="68"/>
      <c r="E26" s="68"/>
      <c r="F26" s="69"/>
      <c r="O26" s="5">
        <v>44</v>
      </c>
      <c r="P26" s="6" t="s">
        <v>129</v>
      </c>
      <c r="Q26" s="140">
        <v>228</v>
      </c>
      <c r="R26" s="142">
        <v>233</v>
      </c>
      <c r="S26" s="139">
        <f t="shared" si="0"/>
        <v>461</v>
      </c>
      <c r="T26" s="23"/>
      <c r="V26" s="6"/>
      <c r="W26" s="6"/>
      <c r="X26" s="6"/>
      <c r="Y26" s="119" t="s">
        <v>130</v>
      </c>
      <c r="Z26" s="119" t="s">
        <v>131</v>
      </c>
      <c r="AA26" s="149" t="s">
        <v>53</v>
      </c>
      <c r="AB26" s="20"/>
      <c r="AC26" s="20"/>
      <c r="AE26" s="30"/>
      <c r="AF26" s="30"/>
      <c r="AG26" s="6"/>
      <c r="AI26" s="129" t="s">
        <v>18</v>
      </c>
      <c r="AJ26" s="130">
        <f>SUM(AJ24:AJ25)</f>
        <v>251</v>
      </c>
      <c r="AK26" s="131">
        <f>SUM(AK24:AK25)</f>
        <v>494</v>
      </c>
      <c r="AL26" s="132">
        <f>SUM(AJ26:AK26)</f>
        <v>745</v>
      </c>
      <c r="AM26" s="133">
        <f>SUM(AM24:AM25)</f>
        <v>3045</v>
      </c>
      <c r="AN26" s="204"/>
      <c r="AP26" s="31" t="s">
        <v>132</v>
      </c>
      <c r="AQ26" s="32">
        <f>AS11</f>
        <v>416</v>
      </c>
      <c r="AR26" s="182" t="s">
        <v>4</v>
      </c>
      <c r="AS26" s="182" t="s">
        <v>133</v>
      </c>
      <c r="AT26" s="6"/>
      <c r="AU26" s="16"/>
      <c r="AY26" s="212" t="s">
        <v>134</v>
      </c>
      <c r="AZ26" s="212"/>
      <c r="BA26" s="212"/>
      <c r="BB26" s="212"/>
      <c r="BC26" s="212"/>
      <c r="BD26" s="212"/>
      <c r="BE26" s="212"/>
    </row>
    <row r="27" spans="1:57" ht="15.6" x14ac:dyDescent="0.3">
      <c r="A27" s="192"/>
      <c r="B27" s="192" t="s">
        <v>14</v>
      </c>
      <c r="D27" s="70">
        <f t="shared" ref="D27:F29" si="6">D5+D16</f>
        <v>5572</v>
      </c>
      <c r="E27" s="71">
        <f t="shared" si="6"/>
        <v>77550.5</v>
      </c>
      <c r="F27" s="79">
        <f t="shared" si="6"/>
        <v>5303.4416666666666</v>
      </c>
      <c r="G27" s="226" t="s">
        <v>29</v>
      </c>
      <c r="H27" s="211"/>
      <c r="I27" s="211"/>
      <c r="J27" s="211"/>
      <c r="K27" s="211"/>
      <c r="L27" s="211"/>
      <c r="O27" s="5">
        <v>45</v>
      </c>
      <c r="P27" s="6" t="s">
        <v>135</v>
      </c>
      <c r="Q27" s="140">
        <v>359</v>
      </c>
      <c r="R27" s="142">
        <v>28</v>
      </c>
      <c r="S27" s="139">
        <f t="shared" si="0"/>
        <v>387</v>
      </c>
      <c r="T27" s="23"/>
      <c r="V27" s="6"/>
      <c r="W27" s="6" t="s">
        <v>136</v>
      </c>
      <c r="X27" s="6"/>
      <c r="Y27" s="86"/>
      <c r="Z27" s="86"/>
      <c r="AA27" s="63">
        <f>SUM(Y27:Z27)</f>
        <v>0</v>
      </c>
      <c r="AB27" s="9"/>
      <c r="AC27" s="9"/>
      <c r="AE27" s="30"/>
      <c r="AF27" s="30"/>
      <c r="AG27" s="5"/>
      <c r="AI27" s="129"/>
      <c r="AJ27" s="91"/>
      <c r="AK27" s="91"/>
      <c r="AL27" s="91"/>
      <c r="AM27" s="90"/>
      <c r="AN27" s="204"/>
      <c r="AP27" s="6" t="s">
        <v>137</v>
      </c>
      <c r="AQ27" s="6"/>
      <c r="AR27" s="176">
        <v>374</v>
      </c>
      <c r="AS27" s="177">
        <f>AR27/$AS$11</f>
        <v>0.89903846153846156</v>
      </c>
      <c r="AT27" s="5"/>
      <c r="AU27" s="5"/>
      <c r="AY27" s="83"/>
      <c r="AZ27" s="83"/>
      <c r="BA27" s="83"/>
      <c r="BB27" s="83"/>
      <c r="BC27" s="83"/>
      <c r="BD27" s="83"/>
      <c r="BE27" s="83"/>
    </row>
    <row r="28" spans="1:57" x14ac:dyDescent="0.3">
      <c r="A28" s="192"/>
      <c r="B28" s="192" t="s">
        <v>16</v>
      </c>
      <c r="D28" s="80">
        <f>D6+D17</f>
        <v>318</v>
      </c>
      <c r="E28" s="81">
        <f>E6+E17</f>
        <v>4538</v>
      </c>
      <c r="F28" s="67">
        <f t="shared" si="6"/>
        <v>308.81666666666666</v>
      </c>
      <c r="O28" s="5">
        <v>46</v>
      </c>
      <c r="P28" s="6" t="s">
        <v>138</v>
      </c>
      <c r="Q28" s="140"/>
      <c r="R28" s="142"/>
      <c r="S28" s="139"/>
      <c r="T28" s="6"/>
      <c r="V28" s="6"/>
      <c r="W28" s="6" t="s">
        <v>139</v>
      </c>
      <c r="X28" s="6"/>
      <c r="Y28" s="86">
        <v>133</v>
      </c>
      <c r="Z28" s="86">
        <v>1472</v>
      </c>
      <c r="AA28" s="63">
        <f>SUM(Y28:Z28)</f>
        <v>1605</v>
      </c>
      <c r="AB28" s="9"/>
      <c r="AC28" s="9"/>
      <c r="AE28" s="30"/>
      <c r="AF28" s="30"/>
      <c r="AG28" s="5"/>
      <c r="AI28" s="207" t="s">
        <v>63</v>
      </c>
      <c r="AJ28" s="207"/>
      <c r="AK28" s="208"/>
      <c r="AL28" s="209" t="s">
        <v>4</v>
      </c>
      <c r="AM28" s="209" t="s">
        <v>79</v>
      </c>
      <c r="AN28" s="210"/>
      <c r="AP28" s="6" t="s">
        <v>140</v>
      </c>
      <c r="AQ28" s="6"/>
      <c r="AR28" s="176">
        <v>15</v>
      </c>
      <c r="AS28" s="177">
        <f>AR28/$AS$11</f>
        <v>3.6057692307692304E-2</v>
      </c>
      <c r="AT28" s="5"/>
      <c r="AU28" s="5"/>
      <c r="AY28" s="85"/>
      <c r="AZ28" s="85"/>
      <c r="BA28" s="119" t="s">
        <v>141</v>
      </c>
      <c r="BB28" s="119" t="s">
        <v>142</v>
      </c>
      <c r="BC28" s="119" t="s">
        <v>53</v>
      </c>
      <c r="BD28" s="83"/>
      <c r="BE28" s="83"/>
    </row>
    <row r="29" spans="1:57" x14ac:dyDescent="0.3">
      <c r="B29" s="83" t="s">
        <v>18</v>
      </c>
      <c r="D29" s="65">
        <f t="shared" si="6"/>
        <v>5890</v>
      </c>
      <c r="E29" s="66">
        <f t="shared" si="6"/>
        <v>82088.5</v>
      </c>
      <c r="F29" s="82">
        <f t="shared" si="6"/>
        <v>5612.2583333333332</v>
      </c>
      <c r="I29" s="227" t="s">
        <v>30</v>
      </c>
      <c r="J29" s="227"/>
      <c r="K29" s="227" t="s">
        <v>31</v>
      </c>
      <c r="L29" s="227"/>
      <c r="O29" s="5">
        <v>50</v>
      </c>
      <c r="P29" s="6" t="s">
        <v>143</v>
      </c>
      <c r="Q29" s="140">
        <v>202</v>
      </c>
      <c r="R29" s="142"/>
      <c r="S29" s="139">
        <f t="shared" si="0"/>
        <v>202</v>
      </c>
      <c r="T29" s="25"/>
      <c r="V29" s="6"/>
      <c r="W29" s="6" t="s">
        <v>144</v>
      </c>
      <c r="X29" s="6"/>
      <c r="Y29" s="185">
        <v>1</v>
      </c>
      <c r="Z29" s="185">
        <v>1</v>
      </c>
      <c r="AA29" s="185">
        <v>1</v>
      </c>
      <c r="AB29" s="42"/>
      <c r="AC29" s="42"/>
      <c r="AE29" s="30"/>
      <c r="AG29" s="5"/>
      <c r="AI29" s="83" t="s">
        <v>163</v>
      </c>
      <c r="AJ29" s="85"/>
      <c r="AK29" s="83"/>
      <c r="AL29" s="85">
        <v>745</v>
      </c>
      <c r="AM29" s="122">
        <f>(AM24/15) + (AM25/12)</f>
        <v>206.98333333333332</v>
      </c>
      <c r="AN29" s="52"/>
      <c r="AP29" s="6" t="s">
        <v>145</v>
      </c>
      <c r="AQ29" s="6"/>
      <c r="AR29" s="176">
        <v>27</v>
      </c>
      <c r="AS29" s="177">
        <f>AR29/$AS$11</f>
        <v>6.4903846153846159E-2</v>
      </c>
      <c r="AT29" s="3"/>
      <c r="AU29" s="3"/>
      <c r="AY29" s="68"/>
      <c r="AZ29" s="68"/>
      <c r="BA29" s="119" t="s">
        <v>5</v>
      </c>
      <c r="BB29" s="119" t="s">
        <v>5</v>
      </c>
      <c r="BC29" s="119" t="s">
        <v>5</v>
      </c>
      <c r="BD29" s="84" t="s">
        <v>6</v>
      </c>
      <c r="BE29" s="83"/>
    </row>
    <row r="30" spans="1:57" x14ac:dyDescent="0.3">
      <c r="A30" s="192" t="s">
        <v>20</v>
      </c>
      <c r="B30" s="192"/>
      <c r="D30" s="68"/>
      <c r="E30" s="68"/>
      <c r="F30" s="69"/>
      <c r="G30" s="198"/>
      <c r="I30" s="90" t="s">
        <v>32</v>
      </c>
      <c r="J30" s="90" t="s">
        <v>33</v>
      </c>
      <c r="K30" s="90" t="s">
        <v>32</v>
      </c>
      <c r="L30" s="199" t="s">
        <v>33</v>
      </c>
      <c r="O30" s="5">
        <v>51</v>
      </c>
      <c r="P30" s="6" t="s">
        <v>146</v>
      </c>
      <c r="Q30" s="140">
        <v>1263</v>
      </c>
      <c r="R30" s="142">
        <v>360</v>
      </c>
      <c r="S30" s="139">
        <f t="shared" si="0"/>
        <v>1623</v>
      </c>
      <c r="T30" s="23"/>
      <c r="V30" s="6"/>
      <c r="W30" s="6"/>
      <c r="X30" s="6"/>
      <c r="Y30" s="83"/>
      <c r="Z30" s="85"/>
      <c r="AA30" s="85"/>
      <c r="AB30" s="30"/>
      <c r="AC30" s="30"/>
      <c r="AD30" s="30"/>
      <c r="AE30" s="30"/>
      <c r="AF30" s="30"/>
      <c r="AG30" s="6"/>
      <c r="AH30" s="51"/>
      <c r="AI30" s="83" t="s">
        <v>167</v>
      </c>
      <c r="AJ30" s="85"/>
      <c r="AK30" s="134"/>
      <c r="AL30" s="85"/>
      <c r="AM30" s="85"/>
      <c r="AN30" s="52"/>
      <c r="AP30" s="6" t="s">
        <v>147</v>
      </c>
      <c r="AQ30" s="6"/>
      <c r="AR30" s="176"/>
      <c r="AS30" s="177">
        <f>AR30/$AS$11</f>
        <v>0</v>
      </c>
      <c r="AT30" s="3"/>
      <c r="AU30" s="3"/>
      <c r="AY30" s="84" t="s">
        <v>148</v>
      </c>
      <c r="AZ30" s="83"/>
      <c r="BA30" s="83"/>
      <c r="BB30" s="83"/>
      <c r="BC30" s="83"/>
      <c r="BD30" s="83"/>
      <c r="BE30" s="83"/>
    </row>
    <row r="31" spans="1:57" x14ac:dyDescent="0.3">
      <c r="A31" s="192"/>
      <c r="B31" s="192" t="s">
        <v>14</v>
      </c>
      <c r="D31" s="70">
        <f t="shared" ref="D31:F33" si="7">D9+D20</f>
        <v>2364</v>
      </c>
      <c r="E31" s="71">
        <f t="shared" si="7"/>
        <v>13431.5</v>
      </c>
      <c r="F31" s="79">
        <f t="shared" si="7"/>
        <v>987.125</v>
      </c>
      <c r="H31" s="200"/>
      <c r="O31" s="5">
        <v>52</v>
      </c>
      <c r="P31" s="6" t="s">
        <v>149</v>
      </c>
      <c r="Q31" s="140">
        <v>920</v>
      </c>
      <c r="R31" s="142">
        <v>111</v>
      </c>
      <c r="S31" s="139">
        <f t="shared" si="0"/>
        <v>1031</v>
      </c>
      <c r="T31" s="23"/>
      <c r="V31" s="6"/>
      <c r="W31" s="6"/>
      <c r="X31" s="46" t="s">
        <v>150</v>
      </c>
      <c r="Y31" s="186"/>
      <c r="Z31" s="187"/>
      <c r="AA31" s="153"/>
      <c r="AB31" s="30"/>
      <c r="AC31" s="30"/>
      <c r="AD31" s="30"/>
      <c r="AE31" s="33"/>
      <c r="AF31" s="33"/>
      <c r="AG31" s="5"/>
      <c r="AH31" s="53"/>
      <c r="AI31" s="83" t="s">
        <v>170</v>
      </c>
      <c r="AJ31" s="85"/>
      <c r="AK31" s="134"/>
      <c r="AL31" s="85"/>
      <c r="AM31" s="85"/>
      <c r="AN31" s="52"/>
      <c r="AP31" s="6" t="s">
        <v>151</v>
      </c>
      <c r="AQ31" s="6"/>
      <c r="AR31" s="176"/>
      <c r="AS31" s="177">
        <f>AR31/$AS$11</f>
        <v>0</v>
      </c>
      <c r="AT31" s="3"/>
      <c r="AU31" s="3"/>
      <c r="AY31" s="120" t="s">
        <v>152</v>
      </c>
      <c r="AZ31" s="83"/>
      <c r="BA31" s="121">
        <v>43008.5</v>
      </c>
      <c r="BB31" s="122">
        <v>4492</v>
      </c>
      <c r="BC31" s="70">
        <f>SUM(BA31:BB31)</f>
        <v>47500.5</v>
      </c>
      <c r="BD31" s="123">
        <f>BC31/15</f>
        <v>3166.7</v>
      </c>
      <c r="BE31" s="83"/>
    </row>
    <row r="32" spans="1:57" x14ac:dyDescent="0.3">
      <c r="A32" s="194"/>
      <c r="B32" s="192" t="s">
        <v>16</v>
      </c>
      <c r="D32" s="80">
        <f t="shared" si="7"/>
        <v>83</v>
      </c>
      <c r="E32" s="81">
        <f t="shared" si="7"/>
        <v>489.5</v>
      </c>
      <c r="F32" s="72">
        <f t="shared" si="7"/>
        <v>36.858333333333334</v>
      </c>
      <c r="H32" s="83" t="s">
        <v>208</v>
      </c>
      <c r="I32" s="85">
        <v>510.1</v>
      </c>
      <c r="J32" s="85">
        <v>103</v>
      </c>
      <c r="K32" s="85"/>
      <c r="L32" s="85"/>
      <c r="O32" s="5">
        <v>54</v>
      </c>
      <c r="P32" s="6" t="s">
        <v>153</v>
      </c>
      <c r="Q32" s="140">
        <v>96</v>
      </c>
      <c r="R32" s="142">
        <v>21</v>
      </c>
      <c r="S32" s="144"/>
      <c r="T32" s="23"/>
      <c r="V32" s="4"/>
      <c r="W32" s="6"/>
      <c r="X32" s="6"/>
      <c r="Y32" s="83"/>
      <c r="Z32" s="188" t="s">
        <v>154</v>
      </c>
      <c r="AA32" s="173">
        <v>2235</v>
      </c>
      <c r="AB32" s="35"/>
      <c r="AC32" s="35"/>
      <c r="AD32" s="35"/>
      <c r="AE32" s="6"/>
      <c r="AF32" s="33"/>
      <c r="AG32" s="5"/>
      <c r="AH32" s="52"/>
      <c r="AI32" s="135" t="s">
        <v>175</v>
      </c>
      <c r="AJ32" s="83"/>
      <c r="AK32" s="83"/>
      <c r="AL32" s="83"/>
      <c r="AM32" s="83"/>
      <c r="AN32" s="52"/>
      <c r="AP32" s="19" t="s">
        <v>18</v>
      </c>
      <c r="AQ32" s="7"/>
      <c r="AR32" s="92">
        <f>SUM(AR27:AR31)</f>
        <v>416</v>
      </c>
      <c r="AS32" s="177">
        <f>SUM(AS27:AS31)</f>
        <v>1</v>
      </c>
      <c r="AT32" s="3"/>
      <c r="AU32" s="3"/>
      <c r="AY32" s="120" t="s">
        <v>155</v>
      </c>
      <c r="AZ32" s="83"/>
      <c r="BA32" s="122">
        <v>30761.5</v>
      </c>
      <c r="BB32" s="122">
        <v>3981</v>
      </c>
      <c r="BC32" s="70">
        <f>SUM(BA32:BB32)</f>
        <v>34742.5</v>
      </c>
      <c r="BD32" s="123">
        <f>BC32/15</f>
        <v>2316.1666666666665</v>
      </c>
      <c r="BE32" s="85"/>
    </row>
    <row r="33" spans="1:57" x14ac:dyDescent="0.3">
      <c r="B33" s="83" t="s">
        <v>18</v>
      </c>
      <c r="D33" s="65">
        <f t="shared" si="7"/>
        <v>2447</v>
      </c>
      <c r="E33" s="66">
        <f t="shared" si="7"/>
        <v>13921</v>
      </c>
      <c r="F33" s="82">
        <f t="shared" si="7"/>
        <v>1023.9833333333333</v>
      </c>
      <c r="H33" s="83" t="s">
        <v>34</v>
      </c>
      <c r="I33" s="85">
        <v>485.5</v>
      </c>
      <c r="J33" s="85">
        <v>145</v>
      </c>
      <c r="K33" s="85"/>
      <c r="L33" s="85"/>
      <c r="O33" s="5" t="s">
        <v>156</v>
      </c>
      <c r="P33" s="6" t="s">
        <v>157</v>
      </c>
      <c r="Q33" s="68"/>
      <c r="R33" s="68"/>
      <c r="T33" s="14"/>
      <c r="V33" s="6"/>
      <c r="W33" s="6"/>
      <c r="X33" s="6"/>
      <c r="Y33" s="83"/>
      <c r="Z33" s="188" t="s">
        <v>158</v>
      </c>
      <c r="AA33" s="173">
        <v>91</v>
      </c>
      <c r="AB33" s="6"/>
      <c r="AC33" s="6"/>
      <c r="AD33" s="6"/>
      <c r="AE33" s="6"/>
      <c r="AF33" s="6"/>
      <c r="AG33" s="6"/>
      <c r="AH33" s="52"/>
      <c r="AI33" s="61"/>
      <c r="AJ33" s="61"/>
      <c r="AK33" s="61"/>
      <c r="AL33" s="61"/>
      <c r="AM33" s="61"/>
      <c r="AP33" s="34" t="s">
        <v>159</v>
      </c>
      <c r="AQ33" s="6" t="s">
        <v>160</v>
      </c>
      <c r="AR33" s="6"/>
      <c r="AS33" s="6"/>
      <c r="AT33" s="6"/>
      <c r="AU33" s="6"/>
      <c r="AY33" s="83"/>
      <c r="AZ33" s="83"/>
      <c r="BA33" s="65">
        <f>SUM(BA31:BA32)</f>
        <v>73770</v>
      </c>
      <c r="BB33" s="65">
        <f>SUM(BB31:BB32)</f>
        <v>8473</v>
      </c>
      <c r="BC33" s="70">
        <f>SUM(BA33:BB33)</f>
        <v>82243</v>
      </c>
      <c r="BD33" s="123">
        <f>BC33/15</f>
        <v>5482.8666666666668</v>
      </c>
      <c r="BE33" s="83"/>
    </row>
    <row r="34" spans="1:57" x14ac:dyDescent="0.3">
      <c r="A34" s="127" t="s">
        <v>35</v>
      </c>
      <c r="D34" s="73">
        <f>D29+D33</f>
        <v>8337</v>
      </c>
      <c r="E34" s="74">
        <f>E29+E33</f>
        <v>96009.5</v>
      </c>
      <c r="F34" s="75">
        <f>F29+F33</f>
        <v>6636.2416666666668</v>
      </c>
      <c r="H34" s="83" t="s">
        <v>36</v>
      </c>
      <c r="I34" s="95"/>
      <c r="J34" s="85"/>
      <c r="K34" s="95"/>
      <c r="L34" s="85"/>
      <c r="O34" s="6"/>
      <c r="P34" s="36" t="s">
        <v>161</v>
      </c>
      <c r="Q34" s="88">
        <f>SUM(Q4:Q33)</f>
        <v>6077</v>
      </c>
      <c r="R34" s="88">
        <f>SUM(R4:R33)</f>
        <v>1776</v>
      </c>
      <c r="S34" s="139">
        <f>Q34+R34</f>
        <v>7853</v>
      </c>
      <c r="T34" s="35"/>
      <c r="V34" s="6"/>
      <c r="W34" s="6"/>
      <c r="X34" s="6"/>
      <c r="Y34" s="83"/>
      <c r="Z34" s="188" t="s">
        <v>162</v>
      </c>
      <c r="AA34" s="173">
        <v>2326</v>
      </c>
      <c r="AB34" s="6"/>
      <c r="AC34" s="6"/>
      <c r="AD34" s="6"/>
      <c r="AE34" s="6"/>
      <c r="AF34" s="6"/>
      <c r="AG34" s="6"/>
      <c r="AH34" s="51"/>
      <c r="AP34" s="6" t="s">
        <v>164</v>
      </c>
      <c r="AQ34" s="6"/>
      <c r="AR34" s="6"/>
      <c r="AS34" s="6"/>
      <c r="AT34" s="6"/>
      <c r="AU34" s="6"/>
      <c r="AY34" s="83"/>
      <c r="AZ34" s="83"/>
      <c r="BA34" s="83"/>
      <c r="BB34" s="83"/>
      <c r="BC34" s="83"/>
      <c r="BD34" s="83"/>
      <c r="BE34" s="83"/>
    </row>
    <row r="35" spans="1:57" x14ac:dyDescent="0.3">
      <c r="A35" s="83"/>
      <c r="B35" s="135"/>
      <c r="C35" s="83"/>
      <c r="D35" s="83"/>
      <c r="E35" s="83"/>
      <c r="F35" s="83"/>
      <c r="G35" s="83"/>
      <c r="H35" s="83" t="s">
        <v>37</v>
      </c>
      <c r="I35" s="96">
        <v>994.5</v>
      </c>
      <c r="J35" s="85">
        <v>103</v>
      </c>
      <c r="K35" s="201"/>
      <c r="L35" s="85"/>
      <c r="O35" s="6"/>
      <c r="P35" s="29" t="s">
        <v>165</v>
      </c>
      <c r="Q35" s="68">
        <v>347</v>
      </c>
      <c r="R35" s="68">
        <v>137</v>
      </c>
      <c r="S35" s="139">
        <f>Q35+R35</f>
        <v>484</v>
      </c>
      <c r="T35" s="14"/>
      <c r="V35" s="6"/>
      <c r="W35" s="3"/>
      <c r="X35" s="6"/>
      <c r="Y35" s="83"/>
      <c r="Z35" s="188" t="s">
        <v>166</v>
      </c>
      <c r="AA35" s="173">
        <v>2482</v>
      </c>
      <c r="AB35" s="12"/>
      <c r="AC35" s="12"/>
      <c r="AD35" s="12"/>
      <c r="AE35" s="6"/>
      <c r="AF35" s="6"/>
      <c r="AG35" s="6"/>
      <c r="AH35" s="52"/>
      <c r="AP35" s="38" t="s">
        <v>168</v>
      </c>
      <c r="AQ35" s="12"/>
      <c r="AR35" s="12"/>
      <c r="AS35" s="12"/>
      <c r="AT35" s="12"/>
      <c r="AU35" s="12"/>
      <c r="AY35" s="84" t="s">
        <v>169</v>
      </c>
      <c r="AZ35" s="83"/>
      <c r="BA35" s="68"/>
      <c r="BB35" s="68"/>
      <c r="BC35" s="76"/>
      <c r="BD35" s="124"/>
      <c r="BE35" s="83"/>
    </row>
    <row r="36" spans="1:57" x14ac:dyDescent="0.3">
      <c r="A36" s="135"/>
      <c r="B36" s="83"/>
      <c r="C36" s="83"/>
      <c r="D36" s="83"/>
      <c r="E36" s="83"/>
      <c r="F36" s="83"/>
      <c r="G36" s="83"/>
      <c r="H36" s="83" t="s">
        <v>38</v>
      </c>
      <c r="I36" s="97">
        <v>0.45200000000000001</v>
      </c>
      <c r="J36" s="85">
        <v>89</v>
      </c>
      <c r="K36" s="97"/>
      <c r="L36" s="85"/>
      <c r="O36" s="6"/>
      <c r="P36" s="6"/>
      <c r="Q36" s="68"/>
      <c r="R36" s="68"/>
      <c r="T36" s="37"/>
      <c r="V36" s="6"/>
      <c r="W36" s="6"/>
      <c r="X36" s="6"/>
      <c r="Y36" s="83"/>
      <c r="Z36" s="83"/>
      <c r="AA36" s="83"/>
      <c r="AB36" s="6"/>
      <c r="AC36" s="6"/>
      <c r="AD36" s="6"/>
      <c r="AE36" s="6"/>
      <c r="AF36" s="6"/>
      <c r="AG36" s="6"/>
      <c r="AH36" s="52"/>
      <c r="AP36" s="39" t="s">
        <v>171</v>
      </c>
      <c r="AQ36" s="7"/>
      <c r="AR36" s="11"/>
      <c r="AS36" s="11"/>
      <c r="AT36" s="12"/>
      <c r="AU36" s="12"/>
      <c r="AY36" s="83" t="s">
        <v>172</v>
      </c>
      <c r="AZ36" s="83"/>
      <c r="BA36" s="122">
        <v>8318.5</v>
      </c>
      <c r="BB36" s="122">
        <v>5448</v>
      </c>
      <c r="BC36" s="65">
        <f>SUM(BA36:BB36)</f>
        <v>13766.5</v>
      </c>
      <c r="BD36" s="125">
        <f>BC36/12</f>
        <v>1147.2083333333333</v>
      </c>
      <c r="BE36" s="83"/>
    </row>
    <row r="37" spans="1:57" x14ac:dyDescent="0.3">
      <c r="A37" s="135"/>
      <c r="B37" s="83"/>
      <c r="C37" s="83"/>
      <c r="D37" s="83"/>
      <c r="E37" s="83"/>
      <c r="F37" s="83"/>
      <c r="G37" s="83"/>
      <c r="H37" s="135"/>
      <c r="I37" s="83"/>
      <c r="J37" s="83"/>
      <c r="K37" s="83"/>
      <c r="L37" s="83"/>
      <c r="O37" s="6"/>
      <c r="P37" s="36" t="s">
        <v>173</v>
      </c>
      <c r="Q37" s="88">
        <f>Q34+Q35</f>
        <v>6424</v>
      </c>
      <c r="R37" s="88">
        <f>R34+R35</f>
        <v>1913</v>
      </c>
      <c r="S37" s="139">
        <f>Q37+R37</f>
        <v>8337</v>
      </c>
      <c r="T37" s="14"/>
      <c r="V37" s="6"/>
      <c r="W37" s="13" t="s">
        <v>174</v>
      </c>
      <c r="X37" s="6"/>
      <c r="Y37" s="83"/>
      <c r="Z37" s="187"/>
      <c r="AA37" s="187"/>
      <c r="AB37" s="33"/>
      <c r="AC37" s="33"/>
      <c r="AD37" s="33"/>
      <c r="AE37" s="12"/>
      <c r="AF37" s="12"/>
      <c r="AG37" s="5"/>
      <c r="AH37" s="51"/>
      <c r="AP37" s="40" t="s">
        <v>176</v>
      </c>
      <c r="AQ37" s="7"/>
      <c r="AR37" s="7"/>
      <c r="AS37" s="7"/>
      <c r="AT37" s="12"/>
      <c r="AU37" s="12"/>
      <c r="AY37" s="126" t="s">
        <v>18</v>
      </c>
      <c r="AZ37" s="87"/>
      <c r="BA37" s="73">
        <f>SUM(BA33,BA36)</f>
        <v>82088.5</v>
      </c>
      <c r="BB37" s="73">
        <f>SUM(BB33,BB36)</f>
        <v>13921</v>
      </c>
      <c r="BC37" s="73">
        <f>SUM(BC33,BC36)</f>
        <v>96009.5</v>
      </c>
      <c r="BD37" s="73">
        <f>SUM(BD33,BD36)</f>
        <v>6630.0749999999998</v>
      </c>
      <c r="BE37" s="83"/>
    </row>
    <row r="38" spans="1:57" x14ac:dyDescent="0.3">
      <c r="O38" s="6"/>
      <c r="P38" s="29" t="s">
        <v>177</v>
      </c>
      <c r="Q38" s="146"/>
      <c r="R38" s="146"/>
      <c r="T38" s="14"/>
      <c r="AH38" s="51"/>
      <c r="AP38" s="40" t="s">
        <v>178</v>
      </c>
      <c r="AQ38" s="7"/>
      <c r="AR38" s="41"/>
      <c r="AS38" s="41"/>
      <c r="AT38" s="12"/>
      <c r="AU38" s="12"/>
    </row>
    <row r="39" spans="1:57" x14ac:dyDescent="0.3">
      <c r="O39" s="12"/>
      <c r="P39" s="12"/>
      <c r="Q39" s="213" t="s">
        <v>179</v>
      </c>
      <c r="R39" s="213"/>
      <c r="S39" s="147"/>
      <c r="T39" s="3"/>
      <c r="AH39" s="51"/>
      <c r="AP39" s="40" t="s">
        <v>180</v>
      </c>
      <c r="AQ39" s="7"/>
      <c r="AR39" s="41"/>
      <c r="AS39" s="41"/>
      <c r="AT39" s="6"/>
      <c r="AU39" s="12"/>
    </row>
    <row r="40" spans="1:57" x14ac:dyDescent="0.3">
      <c r="O40" s="6"/>
      <c r="P40" s="6"/>
      <c r="Q40" s="85"/>
      <c r="R40" s="85"/>
      <c r="T40" s="14"/>
      <c r="AH40" s="51"/>
      <c r="AP40" s="40" t="s">
        <v>181</v>
      </c>
      <c r="AQ40" s="7"/>
      <c r="AR40" s="29"/>
      <c r="AS40" s="29"/>
      <c r="AT40" s="6"/>
      <c r="AU40" s="12"/>
    </row>
    <row r="41" spans="1:57" x14ac:dyDescent="0.3">
      <c r="AH41" s="51"/>
    </row>
  </sheetData>
  <mergeCells count="23">
    <mergeCell ref="G27:L27"/>
    <mergeCell ref="I29:J29"/>
    <mergeCell ref="K29:L29"/>
    <mergeCell ref="A1:F1"/>
    <mergeCell ref="G1:L1"/>
    <mergeCell ref="A2:F2"/>
    <mergeCell ref="O1:T1"/>
    <mergeCell ref="V1:AG1"/>
    <mergeCell ref="AH1:AN1"/>
    <mergeCell ref="AP1:AU1"/>
    <mergeCell ref="AY1:BE1"/>
    <mergeCell ref="AY25:BE25"/>
    <mergeCell ref="AY26:BE26"/>
    <mergeCell ref="Q39:R39"/>
    <mergeCell ref="W2:AH2"/>
    <mergeCell ref="V3:AG3"/>
    <mergeCell ref="V4:AG4"/>
    <mergeCell ref="AP23:AU23"/>
    <mergeCell ref="AI21:AM21"/>
    <mergeCell ref="AU6:AW7"/>
    <mergeCell ref="AU16:AW17"/>
    <mergeCell ref="AU18:AW21"/>
    <mergeCell ref="BD2:BF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opLeftCell="T1" workbookViewId="0">
      <selection activeCell="AA31" sqref="AA31"/>
    </sheetView>
  </sheetViews>
  <sheetFormatPr defaultRowHeight="14.4" x14ac:dyDescent="0.3"/>
  <sheetData>
    <row r="1" spans="1:24" x14ac:dyDescent="0.3">
      <c r="A1">
        <v>1583</v>
      </c>
    </row>
    <row r="2" spans="1:24" x14ac:dyDescent="0.3">
      <c r="A2">
        <v>560</v>
      </c>
      <c r="D2">
        <v>148</v>
      </c>
      <c r="G2">
        <v>444</v>
      </c>
      <c r="X2">
        <v>110</v>
      </c>
    </row>
    <row r="3" spans="1:24" x14ac:dyDescent="0.3">
      <c r="D3">
        <v>44</v>
      </c>
      <c r="G3">
        <v>138</v>
      </c>
      <c r="J3">
        <v>55</v>
      </c>
      <c r="O3">
        <v>110</v>
      </c>
      <c r="X3">
        <v>4</v>
      </c>
    </row>
    <row r="4" spans="1:24" x14ac:dyDescent="0.3">
      <c r="J4">
        <v>1</v>
      </c>
      <c r="O4">
        <v>4</v>
      </c>
      <c r="X4">
        <v>23</v>
      </c>
    </row>
    <row r="5" spans="1:24" x14ac:dyDescent="0.3">
      <c r="A5">
        <v>110</v>
      </c>
      <c r="J5">
        <v>11</v>
      </c>
      <c r="O5">
        <v>23</v>
      </c>
      <c r="X5">
        <v>36</v>
      </c>
    </row>
    <row r="6" spans="1:24" x14ac:dyDescent="0.3">
      <c r="A6">
        <v>4</v>
      </c>
      <c r="D6">
        <v>18</v>
      </c>
      <c r="G6">
        <v>37</v>
      </c>
      <c r="J6">
        <v>23</v>
      </c>
      <c r="O6">
        <v>36</v>
      </c>
      <c r="X6">
        <v>836</v>
      </c>
    </row>
    <row r="7" spans="1:24" x14ac:dyDescent="0.3">
      <c r="A7">
        <v>23</v>
      </c>
      <c r="D7">
        <v>1</v>
      </c>
      <c r="G7">
        <v>2</v>
      </c>
      <c r="J7">
        <v>320</v>
      </c>
      <c r="O7">
        <v>836</v>
      </c>
      <c r="X7">
        <v>87</v>
      </c>
    </row>
    <row r="8" spans="1:24" x14ac:dyDescent="0.3">
      <c r="A8">
        <v>36</v>
      </c>
      <c r="D8">
        <v>1</v>
      </c>
      <c r="G8">
        <v>11</v>
      </c>
      <c r="J8">
        <v>49</v>
      </c>
      <c r="O8">
        <v>87</v>
      </c>
      <c r="X8">
        <v>35</v>
      </c>
    </row>
    <row r="9" spans="1:24" x14ac:dyDescent="0.3">
      <c r="A9">
        <v>836</v>
      </c>
      <c r="D9">
        <v>3</v>
      </c>
      <c r="G9">
        <v>10</v>
      </c>
      <c r="J9">
        <v>0</v>
      </c>
      <c r="O9">
        <v>35</v>
      </c>
    </row>
    <row r="10" spans="1:24" x14ac:dyDescent="0.3">
      <c r="A10">
        <v>87</v>
      </c>
      <c r="D10">
        <v>160</v>
      </c>
      <c r="G10">
        <v>356</v>
      </c>
      <c r="J10">
        <f>SUM(J3:J9)</f>
        <v>459</v>
      </c>
      <c r="O10">
        <v>3274</v>
      </c>
    </row>
    <row r="11" spans="1:24" x14ac:dyDescent="0.3">
      <c r="A11">
        <v>35</v>
      </c>
      <c r="D11">
        <v>7</v>
      </c>
      <c r="G11">
        <v>31</v>
      </c>
      <c r="O11">
        <f>SUM(O3:O10)</f>
        <v>4405</v>
      </c>
    </row>
    <row r="12" spans="1:24" x14ac:dyDescent="0.3">
      <c r="A12">
        <f>SUM(A1:A11)</f>
        <v>3274</v>
      </c>
      <c r="D12">
        <v>11</v>
      </c>
      <c r="G12">
        <v>24</v>
      </c>
    </row>
    <row r="13" spans="1:24" x14ac:dyDescent="0.3">
      <c r="D13">
        <f>SUM(D2:D12)</f>
        <v>393</v>
      </c>
      <c r="G13">
        <f>SUM(G2:G12)</f>
        <v>1053</v>
      </c>
    </row>
    <row r="17" spans="7:7" x14ac:dyDescent="0.3">
      <c r="G17">
        <v>110</v>
      </c>
    </row>
    <row r="18" spans="7:7" x14ac:dyDescent="0.3">
      <c r="G18">
        <v>4</v>
      </c>
    </row>
    <row r="19" spans="7:7" x14ac:dyDescent="0.3">
      <c r="G19">
        <v>23</v>
      </c>
    </row>
    <row r="20" spans="7:7" x14ac:dyDescent="0.3">
      <c r="G20">
        <v>36</v>
      </c>
    </row>
    <row r="21" spans="7:7" x14ac:dyDescent="0.3">
      <c r="G21">
        <v>836</v>
      </c>
    </row>
    <row r="22" spans="7:7" x14ac:dyDescent="0.3">
      <c r="G22">
        <v>87</v>
      </c>
    </row>
    <row r="23" spans="7:7" x14ac:dyDescent="0.3">
      <c r="G23">
        <v>35</v>
      </c>
    </row>
    <row r="24" spans="7:7" x14ac:dyDescent="0.3">
      <c r="G24">
        <v>3274</v>
      </c>
    </row>
    <row r="25" spans="7:7" x14ac:dyDescent="0.3">
      <c r="G25">
        <f>SUM(G17:G24)</f>
        <v>4405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F7CBD520DA43498437DC35B49B8B5B" ma:contentTypeVersion="12" ma:contentTypeDescription="Create a new document." ma:contentTypeScope="" ma:versionID="97cd769f7641e909f5a06b70b4dc6168">
  <xsd:schema xmlns:xsd="http://www.w3.org/2001/XMLSchema" xmlns:xs="http://www.w3.org/2001/XMLSchema" xmlns:p="http://schemas.microsoft.com/office/2006/metadata/properties" xmlns:ns1="http://schemas.microsoft.com/sharepoint/v3" xmlns:ns2="02ca3c2c-5222-46d2-98f7-72991dbd3af0" xmlns:ns3="2b43adde-f5a7-4ac4-aa1a-25d15eb33a23" targetNamespace="http://schemas.microsoft.com/office/2006/metadata/properties" ma:root="true" ma:fieldsID="6b9264a363e0c917c7734754b62e427b" ns1:_="" ns2:_="" ns3:_="">
    <xsd:import namespace="http://schemas.microsoft.com/sharepoint/v3"/>
    <xsd:import namespace="02ca3c2c-5222-46d2-98f7-72991dbd3af0"/>
    <xsd:import namespace="2b43adde-f5a7-4ac4-aa1a-25d15eb33a2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ca3c2c-5222-46d2-98f7-72991dbd3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43adde-f5a7-4ac4-aa1a-25d15eb33a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604501-9A8C-486F-B6A7-EA6AC72AAD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ca3c2c-5222-46d2-98f7-72991dbd3af0"/>
    <ds:schemaRef ds:uri="2b43adde-f5a7-4ac4-aa1a-25d15eb33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E3A109-5539-4FC0-A481-6DA8F3553651}">
  <ds:schemaRefs>
    <ds:schemaRef ds:uri="http://www.w3.org/XML/1998/namespace"/>
    <ds:schemaRef ds:uri="http://purl.org/dc/dcmitype/"/>
    <ds:schemaRef ds:uri="http://schemas.microsoft.com/sharepoint/v3"/>
    <ds:schemaRef ds:uri="http://schemas.microsoft.com/office/2006/documentManagement/types"/>
    <ds:schemaRef ds:uri="http://schemas.microsoft.com/office/infopath/2007/PartnerControls"/>
    <ds:schemaRef ds:uri="http://purl.org/dc/elements/1.1/"/>
    <ds:schemaRef ds:uri="02ca3c2c-5222-46d2-98f7-72991dbd3af0"/>
    <ds:schemaRef ds:uri="http://schemas.openxmlformats.org/package/2006/metadata/core-properties"/>
    <ds:schemaRef ds:uri="2b43adde-f5a7-4ac4-aa1a-25d15eb33a23"/>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C99BC7B-6DAC-4424-AF07-A8E789D9B7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Spring 2022</vt:lpstr>
      <vt:lpstr>Sheet1</vt:lpstr>
    </vt:vector>
  </TitlesOfParts>
  <Company>Southern CT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Ben-Avie, Michael</dc:creator>
  <cp:lastModifiedBy>Lee, Chul</cp:lastModifiedBy>
  <cp:lastPrinted>2022-02-14T16:33:17Z</cp:lastPrinted>
  <dcterms:created xsi:type="dcterms:W3CDTF">2017-09-18T16:35:22Z</dcterms:created>
  <dcterms:modified xsi:type="dcterms:W3CDTF">2022-02-23T01:35:04Z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0x01010033F7CBD520DA43498437DC35B49B8B5B</vt:lpwstr>
  </property>
</Properties>
</file>