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owlssouthernct.sharepoint.com/sites/DEPTIRInstitutionalResearch833/Shared Documents/CT Higher Ed/SASR/Fall 2024-25/"/>
    </mc:Choice>
  </mc:AlternateContent>
  <xr:revisionPtr revIDLastSave="1" documentId="8_{4E47D0FF-7254-4718-9805-69225CFB1142}" xr6:coauthVersionLast="47" xr6:coauthVersionMax="47" xr10:uidLastSave="{FC8AEC25-A238-4D75-A6FF-4D1EEA98BB8E}"/>
  <bookViews>
    <workbookView xWindow="-108" yWindow="-108" windowWidth="23256" windowHeight="12576" xr2:uid="{00000000-000D-0000-FFFF-FFFF00000000}"/>
  </bookViews>
  <sheets>
    <sheet name="Fall 2024" sheetId="5" r:id="rId1"/>
    <sheet name="Sheet1"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7" i="5" l="1"/>
  <c r="AR49" i="5"/>
  <c r="AR48" i="5"/>
  <c r="AR47" i="5"/>
  <c r="AR46" i="5"/>
  <c r="AR32" i="5"/>
  <c r="AR31" i="5"/>
  <c r="AR30" i="5"/>
  <c r="AR29" i="5"/>
  <c r="AR28" i="5"/>
  <c r="AR27" i="5"/>
  <c r="AS7" i="5"/>
  <c r="AS8" i="5"/>
  <c r="AS9" i="5"/>
  <c r="AS10" i="5"/>
  <c r="AJ7" i="5"/>
  <c r="Y21" i="5"/>
  <c r="AE19" i="5"/>
  <c r="AE11" i="5"/>
  <c r="F71" i="5"/>
  <c r="G71" i="5" s="1"/>
  <c r="E71" i="5"/>
  <c r="F70" i="5"/>
  <c r="E70" i="5"/>
  <c r="F69" i="5"/>
  <c r="G69" i="5" s="1"/>
  <c r="E69" i="5"/>
  <c r="F67" i="5"/>
  <c r="E67" i="5"/>
  <c r="G66" i="5"/>
  <c r="G65" i="5"/>
  <c r="G64" i="5"/>
  <c r="F62" i="5"/>
  <c r="E62" i="5"/>
  <c r="G61" i="5"/>
  <c r="G60" i="5"/>
  <c r="G59" i="5"/>
  <c r="F54" i="5"/>
  <c r="G54" i="5" s="1"/>
  <c r="E54" i="5"/>
  <c r="L53" i="5"/>
  <c r="K53" i="5"/>
  <c r="F53" i="5"/>
  <c r="G53" i="5" s="1"/>
  <c r="E53" i="5"/>
  <c r="M52" i="5"/>
  <c r="F52" i="5"/>
  <c r="E52" i="5"/>
  <c r="M51" i="5"/>
  <c r="M50" i="5"/>
  <c r="M49" i="5"/>
  <c r="F49" i="5"/>
  <c r="E49" i="5"/>
  <c r="M48" i="5"/>
  <c r="G48" i="5"/>
  <c r="M47" i="5"/>
  <c r="G47" i="5"/>
  <c r="M46" i="5"/>
  <c r="G46" i="5"/>
  <c r="M45" i="5"/>
  <c r="F44" i="5"/>
  <c r="E44" i="5"/>
  <c r="G43" i="5"/>
  <c r="G42" i="5"/>
  <c r="G41" i="5"/>
  <c r="F32" i="5"/>
  <c r="E32" i="5"/>
  <c r="F31" i="5"/>
  <c r="E31" i="5"/>
  <c r="F28" i="5"/>
  <c r="E28" i="5"/>
  <c r="F27" i="5"/>
  <c r="E27" i="5"/>
  <c r="M25" i="5"/>
  <c r="L25" i="5"/>
  <c r="K25" i="5"/>
  <c r="M23" i="5"/>
  <c r="L23" i="5"/>
  <c r="K23" i="5"/>
  <c r="M22" i="5"/>
  <c r="L22" i="5"/>
  <c r="K22" i="5"/>
  <c r="F22" i="5"/>
  <c r="G22" i="5" s="1"/>
  <c r="E22" i="5"/>
  <c r="G21" i="5"/>
  <c r="G20" i="5"/>
  <c r="G31" i="5" s="1"/>
  <c r="M18" i="5"/>
  <c r="L18" i="5"/>
  <c r="K18" i="5"/>
  <c r="F18" i="5"/>
  <c r="G18" i="5" s="1"/>
  <c r="E18" i="5"/>
  <c r="G17" i="5"/>
  <c r="G16" i="5"/>
  <c r="F11" i="5"/>
  <c r="G11" i="5" s="1"/>
  <c r="E11" i="5"/>
  <c r="M10" i="5"/>
  <c r="L10" i="5"/>
  <c r="K10" i="5"/>
  <c r="G10" i="5"/>
  <c r="G9" i="5"/>
  <c r="F7" i="5"/>
  <c r="E7" i="5"/>
  <c r="G6" i="5"/>
  <c r="G5" i="5"/>
  <c r="BI17" i="5"/>
  <c r="BI6" i="5"/>
  <c r="BI7" i="5"/>
  <c r="BI8" i="5"/>
  <c r="BI9" i="5"/>
  <c r="BI10" i="5"/>
  <c r="BI11" i="5"/>
  <c r="BI12" i="5"/>
  <c r="BI5" i="5"/>
  <c r="F72" i="5" l="1"/>
  <c r="F29" i="5"/>
  <c r="M26" i="5"/>
  <c r="G27" i="5"/>
  <c r="E33" i="5"/>
  <c r="G33" i="5"/>
  <c r="M53" i="5"/>
  <c r="G28" i="5"/>
  <c r="E12" i="5"/>
  <c r="G32" i="5"/>
  <c r="G44" i="5"/>
  <c r="E72" i="5"/>
  <c r="G49" i="5"/>
  <c r="F55" i="5"/>
  <c r="K26" i="5"/>
  <c r="L19" i="5"/>
  <c r="F33" i="5"/>
  <c r="G67" i="5"/>
  <c r="M11" i="5"/>
  <c r="M19" i="5"/>
  <c r="E23" i="5"/>
  <c r="E29" i="5"/>
  <c r="G62" i="5"/>
  <c r="E55" i="5"/>
  <c r="L26" i="5"/>
  <c r="L11" i="5"/>
  <c r="G70" i="5"/>
  <c r="G72" i="5" s="1"/>
  <c r="F23" i="5"/>
  <c r="G23" i="5" s="1"/>
  <c r="G7" i="5"/>
  <c r="F12" i="5"/>
  <c r="G52" i="5"/>
  <c r="G55" i="5" s="1"/>
  <c r="AK10" i="5"/>
  <c r="AE17" i="5"/>
  <c r="AE13" i="5"/>
  <c r="AE14" i="5"/>
  <c r="AE15" i="5"/>
  <c r="AE16" i="5"/>
  <c r="AE18" i="5"/>
  <c r="AE20" i="5"/>
  <c r="AE12" i="5"/>
  <c r="F34" i="5" l="1"/>
  <c r="E34" i="5"/>
  <c r="L27" i="5"/>
  <c r="M27" i="5"/>
  <c r="G12" i="5"/>
  <c r="G29" i="5"/>
  <c r="G34" i="5" s="1"/>
  <c r="AQ49" i="5" l="1"/>
  <c r="BB36" i="5"/>
  <c r="BC36" i="5" s="1"/>
  <c r="T35" i="5"/>
  <c r="S34" i="5"/>
  <c r="S37" i="5" s="1"/>
  <c r="R34" i="5"/>
  <c r="R37" i="5" s="1"/>
  <c r="BA33" i="5"/>
  <c r="BA37" i="5" s="1"/>
  <c r="AZ33" i="5"/>
  <c r="AZ37" i="5" s="1"/>
  <c r="BB32" i="5"/>
  <c r="BC32" i="5" s="1"/>
  <c r="AQ32" i="5"/>
  <c r="T32" i="5"/>
  <c r="BB31" i="5"/>
  <c r="BC31" i="5" s="1"/>
  <c r="AL31" i="5"/>
  <c r="T31" i="5"/>
  <c r="T30" i="5"/>
  <c r="T29" i="5"/>
  <c r="AL28" i="5"/>
  <c r="AI28" i="5"/>
  <c r="AH28" i="5"/>
  <c r="AA29" i="5"/>
  <c r="AK27" i="5"/>
  <c r="AA28" i="5"/>
  <c r="T27" i="5"/>
  <c r="AK26" i="5"/>
  <c r="T26" i="5"/>
  <c r="T24" i="5"/>
  <c r="T23" i="5"/>
  <c r="T22" i="5"/>
  <c r="T21" i="5"/>
  <c r="BI20" i="5"/>
  <c r="BH20" i="5"/>
  <c r="BG20" i="5"/>
  <c r="AD21" i="5"/>
  <c r="AC21" i="5"/>
  <c r="AB21" i="5"/>
  <c r="AA21" i="5"/>
  <c r="Z21" i="5"/>
  <c r="T20" i="5"/>
  <c r="AS19" i="5"/>
  <c r="AR19" i="5"/>
  <c r="AQ19" i="5"/>
  <c r="T19" i="5"/>
  <c r="T18" i="5"/>
  <c r="T17" i="5"/>
  <c r="AK17" i="5"/>
  <c r="T16" i="5"/>
  <c r="AK16" i="5"/>
  <c r="T15" i="5"/>
  <c r="BA14" i="5"/>
  <c r="AZ14" i="5"/>
  <c r="AK15" i="5"/>
  <c r="BB13" i="5"/>
  <c r="AK14" i="5"/>
  <c r="T13" i="5"/>
  <c r="BB12" i="5"/>
  <c r="AK13" i="5"/>
  <c r="BB11" i="5"/>
  <c r="AR11" i="5"/>
  <c r="AQ11" i="5"/>
  <c r="AK12" i="5"/>
  <c r="BB10" i="5"/>
  <c r="AK11" i="5"/>
  <c r="AE10" i="5"/>
  <c r="T10" i="5"/>
  <c r="BB9" i="5"/>
  <c r="AE9" i="5"/>
  <c r="T9" i="5"/>
  <c r="BB8" i="5"/>
  <c r="BB7" i="5"/>
  <c r="AS11" i="5"/>
  <c r="AL7" i="5"/>
  <c r="AI7" i="5"/>
  <c r="AH7" i="5"/>
  <c r="T7" i="5"/>
  <c r="BB6" i="5"/>
  <c r="AK6" i="5"/>
  <c r="BB5" i="5"/>
  <c r="AK5" i="5"/>
  <c r="T5" i="5"/>
  <c r="BB4" i="5"/>
  <c r="T4" i="5"/>
  <c r="AQ20" i="5" l="1"/>
  <c r="AS20" i="5"/>
  <c r="BB14" i="5"/>
  <c r="AK28" i="5"/>
  <c r="AK7" i="5"/>
  <c r="BB33" i="5"/>
  <c r="BC37" i="5" s="1"/>
  <c r="AE21" i="5"/>
  <c r="T37" i="5"/>
  <c r="AP26" i="5"/>
  <c r="T34" i="5"/>
  <c r="AP45" i="5"/>
  <c r="AR20" i="5"/>
  <c r="BB37" i="5" l="1"/>
  <c r="BC33" i="5"/>
  <c r="G25" i="4" l="1"/>
  <c r="O11" i="4"/>
  <c r="J10" i="4"/>
  <c r="G13" i="4"/>
  <c r="D13" i="4"/>
  <c r="A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Chul</author>
  </authors>
  <commentList>
    <comment ref="W1" authorId="0" shapeId="0" xr:uid="{B0FEADAD-C07D-41DF-8937-ED02A5233F60}">
      <text>
        <r>
          <rPr>
            <b/>
            <sz val="9"/>
            <color indexed="81"/>
            <rFont val="Tahoma"/>
            <family val="2"/>
          </rPr>
          <t>Lee, Chul:</t>
        </r>
        <r>
          <rPr>
            <sz val="9"/>
            <color indexed="81"/>
            <rFont val="Tahoma"/>
            <family val="2"/>
          </rPr>
          <t xml:space="preserve">
received a list of major and concenstration for Title II (Sep 24, 2020). IR office rewrote script using the list + included all CIP 13 regardless of teacher certificate or not.
(update Sep 28, 2021) It turned out that there are more 'exception' which are not caught by IR script as Banner does not have any field or flag to show. Those exceptions are (partially) found here, https://www.ctohe.org/HEWeb/Programs.asp?F=1087</t>
        </r>
      </text>
    </comment>
    <comment ref="BF1" authorId="0" shapeId="0" xr:uid="{9FC41B67-5F61-4B0B-A1D3-3C5AEBD607E3}">
      <text>
        <r>
          <rPr>
            <b/>
            <sz val="9"/>
            <color indexed="81"/>
            <rFont val="Tahoma"/>
            <family val="2"/>
          </rPr>
          <t>Lee, Chul:</t>
        </r>
        <r>
          <rPr>
            <sz val="9"/>
            <color indexed="81"/>
            <rFont val="Tahoma"/>
            <family val="2"/>
          </rPr>
          <t xml:space="preserve">
Fall 2023 Summary was provided by Kathleen De Oliveira, Oct 3, 2023</t>
        </r>
      </text>
    </comment>
    <comment ref="C5" authorId="0" shapeId="0" xr:uid="{837A399E-6E68-406E-B342-6B2C8B0613D5}">
      <text>
        <r>
          <rPr>
            <b/>
            <sz val="9"/>
            <color indexed="81"/>
            <rFont val="Tahoma"/>
            <family val="2"/>
          </rPr>
          <t>Lee, Chul:</t>
        </r>
        <r>
          <rPr>
            <sz val="9"/>
            <color indexed="81"/>
            <rFont val="Tahoma"/>
            <family val="2"/>
          </rPr>
          <t xml:space="preserve">
Students' mailing state.
(asked to Bill and got it confirmed)</t>
        </r>
      </text>
    </comment>
    <comment ref="AH9" authorId="0" shapeId="0" xr:uid="{BD36D77A-EC8A-4DC1-A787-B99598BC3B92}">
      <text>
        <r>
          <rPr>
            <b/>
            <sz val="9"/>
            <color indexed="81"/>
            <rFont val="Tahoma"/>
            <family val="2"/>
          </rPr>
          <t>Lee, Chul:
any instructors regardless of their ful-time &amp; part-time status</t>
        </r>
      </text>
    </comment>
    <comment ref="AX9" authorId="0" shapeId="0" xr:uid="{0F7F8F3F-BE22-4A2E-B9D0-959341A1A486}">
      <text>
        <r>
          <rPr>
            <b/>
            <sz val="9"/>
            <color indexed="81"/>
            <rFont val="Tahoma"/>
            <family val="2"/>
          </rPr>
          <t>Lee, Chul:</t>
        </r>
        <r>
          <rPr>
            <sz val="9"/>
            <color indexed="81"/>
            <rFont val="Tahoma"/>
            <family val="2"/>
          </rPr>
          <t xml:space="preserve">
including 'deaf'</t>
        </r>
      </text>
    </comment>
    <comment ref="J17" authorId="0" shapeId="0" xr:uid="{4CEE4D07-7ACA-4AFD-B3D5-A792ED8E2108}">
      <text>
        <r>
          <rPr>
            <b/>
            <sz val="9"/>
            <color indexed="81"/>
            <rFont val="Tahoma"/>
            <family val="2"/>
          </rPr>
          <t>Lee, Chul:</t>
        </r>
        <r>
          <rPr>
            <sz val="9"/>
            <color indexed="81"/>
            <rFont val="Tahoma"/>
            <family val="2"/>
          </rPr>
          <t xml:space="preserve">
XLEE_RESD</t>
        </r>
      </text>
    </comment>
    <comment ref="AS17" authorId="0" shapeId="0" xr:uid="{DCDAF90E-6BAA-48D2-9C8B-C239FBADB286}">
      <text>
        <r>
          <rPr>
            <b/>
            <sz val="9"/>
            <color indexed="81"/>
            <rFont val="Tahoma"/>
            <family val="2"/>
          </rPr>
          <t>Lee, Chul:</t>
        </r>
        <r>
          <rPr>
            <sz val="9"/>
            <color indexed="81"/>
            <rFont val="Tahoma"/>
            <family val="2"/>
          </rPr>
          <t xml:space="preserve">
total teaching credits divided by '12'</t>
        </r>
      </text>
    </comment>
    <comment ref="AR18" authorId="0" shapeId="0" xr:uid="{C987B178-ABBD-4475-A43B-DBB5E4846B08}">
      <text>
        <r>
          <rPr>
            <b/>
            <sz val="9"/>
            <color indexed="81"/>
            <rFont val="Tahoma"/>
            <family val="2"/>
          </rPr>
          <t>Lee, Chul:
including teaching &amp; non-teaching GA. Western reports only teaching GA</t>
        </r>
      </text>
    </comment>
    <comment ref="AS18" authorId="0" shapeId="0" xr:uid="{2642A254-B37A-45CD-BD7C-78DF91B8C3A8}">
      <text>
        <r>
          <rPr>
            <b/>
            <sz val="9"/>
            <color indexed="81"/>
            <rFont val="Tahoma"/>
            <family val="2"/>
          </rPr>
          <t>Lee, Chul:</t>
        </r>
        <r>
          <rPr>
            <sz val="9"/>
            <color indexed="81"/>
            <rFont val="Tahoma"/>
            <family val="2"/>
          </rPr>
          <t xml:space="preserve">
Southern does not hire GA as a primary instructor. I don't calculate FTE.</t>
        </r>
      </text>
    </comment>
    <comment ref="AQ26" authorId="0" shapeId="0" xr:uid="{8817107C-7076-42ED-8BE6-905D87E6FC75}">
      <text>
        <r>
          <rPr>
            <b/>
            <sz val="9"/>
            <color indexed="81"/>
            <rFont val="Tahoma"/>
            <family val="2"/>
          </rPr>
          <t>Lee, Chul:</t>
        </r>
        <r>
          <rPr>
            <sz val="9"/>
            <color indexed="81"/>
            <rFont val="Tahoma"/>
            <family val="2"/>
          </rPr>
          <t xml:space="preserve">
haven't collected full list, haven't updated</t>
        </r>
      </text>
    </comment>
    <comment ref="X29" authorId="0" shapeId="0" xr:uid="{ED98E749-8A5E-47CB-8175-21086BF264C6}">
      <text>
        <r>
          <rPr>
            <b/>
            <sz val="9"/>
            <color indexed="81"/>
            <rFont val="Tahoma"/>
            <family val="2"/>
          </rPr>
          <t xml:space="preserve">Lee, Chul:
</t>
        </r>
        <r>
          <rPr>
            <sz val="9"/>
            <color indexed="81"/>
            <rFont val="Tahoma"/>
            <family val="2"/>
          </rPr>
          <t xml:space="preserve">
counted Registered Students Only, both UG and GR</t>
        </r>
      </text>
    </comment>
    <comment ref="M32" authorId="0" shapeId="0" xr:uid="{A0F8C9CC-E120-489F-9E6E-04E8F85B45F4}">
      <text>
        <r>
          <rPr>
            <b/>
            <sz val="9"/>
            <color indexed="81"/>
            <rFont val="Tahoma"/>
            <family val="2"/>
          </rPr>
          <t>Lee, Chul:
keep inlist(SARADAP_ADMT, "PA", "SO" &lt;- email dated Sep 18, 2019 from Kim Laing</t>
        </r>
      </text>
    </comment>
    <comment ref="X32" authorId="0" shapeId="0" xr:uid="{12B4AE2D-0A0B-4CDF-9730-5E4025ED6B59}">
      <text>
        <r>
          <rPr>
            <b/>
            <sz val="9"/>
            <color indexed="81"/>
            <rFont val="Tahoma"/>
            <family val="2"/>
          </rPr>
          <t>Lee, Chul:</t>
        </r>
        <r>
          <rPr>
            <sz val="9"/>
            <color indexed="81"/>
            <rFont val="Tahoma"/>
            <family val="2"/>
          </rPr>
          <t xml:space="preserve">
from Robert S. Yanez</t>
        </r>
      </text>
    </comment>
    <comment ref="J35" authorId="0" shapeId="0" xr:uid="{6FF281CB-CEF9-4729-86A5-C630D05217B7}">
      <text>
        <r>
          <rPr>
            <b/>
            <sz val="9"/>
            <color indexed="81"/>
            <rFont val="Tahoma"/>
            <family val="2"/>
          </rPr>
          <t>Lee, Chul:</t>
        </r>
        <r>
          <rPr>
            <sz val="9"/>
            <color indexed="81"/>
            <rFont val="Tahoma"/>
            <family val="2"/>
          </rPr>
          <t xml:space="preserve">
SAT new version. The highest score in each subject. </t>
        </r>
      </text>
    </comment>
    <comment ref="K38" authorId="0" shapeId="0" xr:uid="{C11DB5FA-7063-4B7B-B7D1-890E535D7D07}">
      <text>
        <r>
          <rPr>
            <b/>
            <sz val="9"/>
            <color indexed="81"/>
            <rFont val="Tahoma"/>
            <family val="2"/>
          </rPr>
          <t>Lee, Chul:
39% from the top in the HS class (= HS rank / HS_size). Banner score is simply the reverse of this calculation</t>
        </r>
      </text>
    </comment>
    <comment ref="AQ45" authorId="0" shapeId="0" xr:uid="{CC10DC35-C956-4944-A82D-06DD0F4AB356}">
      <text>
        <r>
          <rPr>
            <b/>
            <sz val="9"/>
            <color indexed="81"/>
            <rFont val="Tahoma"/>
            <family val="2"/>
          </rPr>
          <t>Lee, Chul:</t>
        </r>
        <r>
          <rPr>
            <sz val="9"/>
            <color indexed="81"/>
            <rFont val="Tahoma"/>
            <family val="2"/>
          </rPr>
          <t xml:space="preserve">
haven't collected full list, haven't updated</t>
        </r>
      </text>
    </comment>
  </commentList>
</comments>
</file>

<file path=xl/sharedStrings.xml><?xml version="1.0" encoding="utf-8"?>
<sst xmlns="http://schemas.openxmlformats.org/spreadsheetml/2006/main" count="384" uniqueCount="257">
  <si>
    <t>Enrollment by Student Level and Residency</t>
  </si>
  <si>
    <t>Undergraduate Students</t>
  </si>
  <si>
    <t>Headcount</t>
  </si>
  <si>
    <t>Credit Hours</t>
  </si>
  <si>
    <t>FTE</t>
  </si>
  <si>
    <t>Number of</t>
  </si>
  <si>
    <t>Number offered</t>
  </si>
  <si>
    <t xml:space="preserve">Number </t>
  </si>
  <si>
    <t xml:space="preserve"> Full-time</t>
  </si>
  <si>
    <t>Applications</t>
  </si>
  <si>
    <t>Admission</t>
  </si>
  <si>
    <t>Enrolled</t>
  </si>
  <si>
    <t>In State</t>
  </si>
  <si>
    <t>A.  First Time Freshmen</t>
  </si>
  <si>
    <t>Out of State</t>
  </si>
  <si>
    <t>Men</t>
  </si>
  <si>
    <t>TOTAL</t>
  </si>
  <si>
    <t>Women</t>
  </si>
  <si>
    <t>Part-time</t>
  </si>
  <si>
    <t>CT Residents</t>
  </si>
  <si>
    <t>YIELD</t>
  </si>
  <si>
    <t>B.  New Transfers from OTHER Institutions</t>
  </si>
  <si>
    <t>Graduate Students</t>
  </si>
  <si>
    <t>Full-time</t>
  </si>
  <si>
    <t>Total NEW Applications for Full Time Admission</t>
  </si>
  <si>
    <t>TOTAL GRADUATE STUDENTS</t>
  </si>
  <si>
    <t>All Students</t>
  </si>
  <si>
    <t xml:space="preserve">First Time Freshmen SAT Scores and Class Rank </t>
  </si>
  <si>
    <t>ALL Freshmen</t>
  </si>
  <si>
    <t>Special Freshman Admits</t>
  </si>
  <si>
    <t>Score</t>
  </si>
  <si>
    <t># of Students</t>
  </si>
  <si>
    <t>TOTAL ALL STUDENTS</t>
  </si>
  <si>
    <t>Mean SAT combined</t>
  </si>
  <si>
    <t>Average class rank</t>
  </si>
  <si>
    <t>Enrollment by Program</t>
  </si>
  <si>
    <t xml:space="preserve">Enrollment in Education (CIP CODE =13) </t>
  </si>
  <si>
    <t>Students With Disabilities*</t>
  </si>
  <si>
    <t>CIP 2 digit</t>
  </si>
  <si>
    <t>Program</t>
  </si>
  <si>
    <t>Undergraduate</t>
  </si>
  <si>
    <t>Graduate</t>
  </si>
  <si>
    <t>Section 1:  Status and Rank</t>
  </si>
  <si>
    <t>Include only those students ACCEPTED by your School of Education</t>
  </si>
  <si>
    <t>UDG</t>
  </si>
  <si>
    <t>GRD</t>
  </si>
  <si>
    <t>03</t>
  </si>
  <si>
    <t>Naturtal Resources and Conservation</t>
  </si>
  <si>
    <t>Enrollment</t>
  </si>
  <si>
    <t>Total</t>
  </si>
  <si>
    <t>Total AAUP</t>
  </si>
  <si>
    <t>Teaching</t>
  </si>
  <si>
    <t>Learning Disabilities</t>
  </si>
  <si>
    <t>05</t>
  </si>
  <si>
    <t>Area, Ethnic, Cultural Studies</t>
  </si>
  <si>
    <t>Program / Degree Type</t>
  </si>
  <si>
    <t>Undergraduates</t>
  </si>
  <si>
    <t>Positions*</t>
  </si>
  <si>
    <t>Faculty#</t>
  </si>
  <si>
    <t>Faculty</t>
  </si>
  <si>
    <t xml:space="preserve">   ADD/ADHD</t>
  </si>
  <si>
    <t>08</t>
  </si>
  <si>
    <t>Marketing Operations</t>
  </si>
  <si>
    <t>Graduates</t>
  </si>
  <si>
    <t>Psychological/Emotional</t>
  </si>
  <si>
    <t>09</t>
  </si>
  <si>
    <t>Communications</t>
  </si>
  <si>
    <t>Professor</t>
  </si>
  <si>
    <t>Chronic Health</t>
  </si>
  <si>
    <t>Communication Technologies</t>
  </si>
  <si>
    <t>Associate Prof.</t>
  </si>
  <si>
    <t>Mobility</t>
  </si>
  <si>
    <t>Computer-Info Sci</t>
  </si>
  <si>
    <t>Female</t>
  </si>
  <si>
    <t>FTE*</t>
  </si>
  <si>
    <t>Assistant Prof.</t>
  </si>
  <si>
    <t>Hearing</t>
  </si>
  <si>
    <t>Education</t>
  </si>
  <si>
    <t>Male</t>
  </si>
  <si>
    <t>Full Term</t>
  </si>
  <si>
    <t>Instructor</t>
  </si>
  <si>
    <t>Vision</t>
  </si>
  <si>
    <t>Enginering</t>
  </si>
  <si>
    <t>Subtotal</t>
  </si>
  <si>
    <t>Head/Brain Injury</t>
  </si>
  <si>
    <t>Engineering Technology</t>
  </si>
  <si>
    <t xml:space="preserve">Speech/Language </t>
  </si>
  <si>
    <t>Foreign Languages/Literature</t>
  </si>
  <si>
    <t>*Total  ranked Faculty from AAUP Contract</t>
  </si>
  <si>
    <t>Include coaches, counselors, or librarians</t>
  </si>
  <si>
    <t>Other (list below in this column)</t>
  </si>
  <si>
    <t>Family and Consumer Sciences</t>
  </si>
  <si>
    <t xml:space="preserve">#Instructional faculty only;  </t>
  </si>
  <si>
    <t>DO NOT include coaches, counselors, or librarians</t>
  </si>
  <si>
    <t>English Languages/Literature</t>
  </si>
  <si>
    <t>Liberal Arts/Sci/Humanities</t>
  </si>
  <si>
    <t>Other:</t>
  </si>
  <si>
    <t>Library Science</t>
  </si>
  <si>
    <t>Lecturers</t>
  </si>
  <si>
    <t>Coordination/Hand Dexterity</t>
  </si>
  <si>
    <t>Biological/Life Science</t>
  </si>
  <si>
    <t>Graduate Assistants</t>
  </si>
  <si>
    <t>Autism Spectrum Disorder</t>
  </si>
  <si>
    <t>Mathematics and Statistics</t>
  </si>
  <si>
    <t>Tourette's Syndrome</t>
  </si>
  <si>
    <t>Inter-Disciplinary</t>
  </si>
  <si>
    <t>Parks/Rec/Leisure/Fitness</t>
  </si>
  <si>
    <t>Philosophy/Religious Studies</t>
  </si>
  <si>
    <t xml:space="preserve">*students are reported for their primary disability </t>
  </si>
  <si>
    <t>Physical Sciences</t>
  </si>
  <si>
    <t>Section 2: Highest Earned Degree</t>
  </si>
  <si>
    <t>Psychology</t>
  </si>
  <si>
    <t>Regular Rank Full-time Teaching Faculty</t>
  </si>
  <si>
    <t>Security and Protective Services</t>
  </si>
  <si>
    <t>Winter Session:  Complete on Spring Report</t>
  </si>
  <si>
    <t>Credit Hours by Course Level</t>
  </si>
  <si>
    <t>Public Administration and Social Servies</t>
  </si>
  <si>
    <t>Incoming</t>
  </si>
  <si>
    <t>Continuing</t>
  </si>
  <si>
    <t>N =</t>
  </si>
  <si>
    <t>Percent</t>
  </si>
  <si>
    <t>Disregard students' level when counting credit hours by course level</t>
  </si>
  <si>
    <t>Social Sciences</t>
  </si>
  <si>
    <t>Housing requests</t>
  </si>
  <si>
    <t>Doctoral Degree</t>
  </si>
  <si>
    <t>Construction Trades</t>
  </si>
  <si>
    <t>Accommodated</t>
  </si>
  <si>
    <t>Approved Terminal*</t>
  </si>
  <si>
    <t>FT Students</t>
  </si>
  <si>
    <t>PT Students</t>
  </si>
  <si>
    <t>Visual/Performing Arts</t>
  </si>
  <si>
    <t>% Accommodated</t>
  </si>
  <si>
    <t>Master's Degree**</t>
  </si>
  <si>
    <t>Health Profession/Science</t>
  </si>
  <si>
    <t>Bachelor's Degree</t>
  </si>
  <si>
    <t>Undergraduate Courses</t>
  </si>
  <si>
    <t>Business, Management, Marketing</t>
  </si>
  <si>
    <t>Actual bed count:</t>
  </si>
  <si>
    <t>Less than Bachelor's</t>
  </si>
  <si>
    <t>Lower division  (course #'s 000-299)</t>
  </si>
  <si>
    <t>History</t>
  </si>
  <si>
    <t xml:space="preserve">     Paying Beds </t>
  </si>
  <si>
    <t>Upper division  (course #'s 300-499)</t>
  </si>
  <si>
    <t>NA</t>
  </si>
  <si>
    <t>Undecided</t>
  </si>
  <si>
    <t xml:space="preserve">     Non-paying Beds*</t>
  </si>
  <si>
    <t>* Not Doctorate</t>
  </si>
  <si>
    <t>** Including 6th year certificate</t>
  </si>
  <si>
    <t>TOTAL Matriculated Students</t>
  </si>
  <si>
    <t xml:space="preserve">Actual bed count:  </t>
  </si>
  <si>
    <t>Amended 11/4/2004</t>
  </si>
  <si>
    <t>Non-Matriculated Students</t>
  </si>
  <si>
    <t xml:space="preserve">Designed Capacity:  </t>
  </si>
  <si>
    <t>Session Two</t>
  </si>
  <si>
    <t>Approved:</t>
  </si>
  <si>
    <t>Graduate Courses</t>
  </si>
  <si>
    <t>Session Three</t>
  </si>
  <si>
    <t xml:space="preserve"> - MBA/CPA for teachers of Accounting only</t>
  </si>
  <si>
    <t>course #'s 500 and above</t>
  </si>
  <si>
    <t>TOTAL  Students</t>
  </si>
  <si>
    <t>*Non-paying beds include those used by RA's, Dorm Directors, etc.</t>
  </si>
  <si>
    <t xml:space="preserve"> - MFA for teachers of Fine Art or Applied Arts (not including Art History)</t>
  </si>
  <si>
    <t xml:space="preserve"> - MLS for Librarians (or Education)</t>
  </si>
  <si>
    <t xml:space="preserve"> - MSW for teachers of Social Work</t>
  </si>
  <si>
    <t xml:space="preserve"> - JD or LLB for teachers of Business Law</t>
  </si>
  <si>
    <t>Total Teaching Load</t>
  </si>
  <si>
    <t xml:space="preserve">Summer Session:  Complete on Fall Report </t>
  </si>
  <si>
    <t xml:space="preserve">AND Teacher Preparation / Certification Programs </t>
  </si>
  <si>
    <t xml:space="preserve">DO Not include PRE-program students </t>
  </si>
  <si>
    <t>TOTAL UNDERGRADUATE STUDENTS</t>
  </si>
  <si>
    <t>&lt;- GA list came from Dawn Grimes. The Credit hours ar dubious, so I use 'total pay divided by pay rate ($600 this semester).  Chul</t>
  </si>
  <si>
    <t>&lt;- DISA informaiton is no longer entered in Banner. Center for Academic Success and Accessibility Services uses new accommodation system. This statistics and IPEDS summary came from Katie De Oliveira, Sep 27, 2021.</t>
  </si>
  <si>
    <t>Summer B - 5 Weeks</t>
  </si>
  <si>
    <t>Summer B - 6 Weeks</t>
  </si>
  <si>
    <t>Summer B - 3 Weeks</t>
  </si>
  <si>
    <t>Summer A - 5 Weeks</t>
  </si>
  <si>
    <t>Summer A - 6 Weeks</t>
  </si>
  <si>
    <t>Mean SAT Reading-Wrting (2016-    )</t>
  </si>
  <si>
    <t>Mean SAT math (2016-    )</t>
  </si>
  <si>
    <t>UG</t>
  </si>
  <si>
    <t>Grad</t>
  </si>
  <si>
    <t>ADD/ADHD</t>
  </si>
  <si>
    <t>LD</t>
  </si>
  <si>
    <t>Mental Health</t>
  </si>
  <si>
    <t>Chronic</t>
  </si>
  <si>
    <t>Physical</t>
  </si>
  <si>
    <t>TBI</t>
  </si>
  <si>
    <t>S/L</t>
  </si>
  <si>
    <t>* Not sub divided, included in LD</t>
  </si>
  <si>
    <t>Other</t>
  </si>
  <si>
    <t>Coordination</t>
  </si>
  <si>
    <t>* Not sub divided; included in physical</t>
  </si>
  <si>
    <t>ASD</t>
  </si>
  <si>
    <t>Tourette's</t>
  </si>
  <si>
    <t>* Not sub divided; included in chronic</t>
  </si>
  <si>
    <r>
      <t xml:space="preserve">Students With Disabilities
</t>
    </r>
    <r>
      <rPr>
        <b/>
        <sz val="11"/>
        <color theme="1"/>
        <rFont val="Calibri"/>
        <family val="2"/>
        <scheme val="minor"/>
      </rPr>
      <t xml:space="preserve"> (from Center for Academic Success and Accessibility Services)</t>
    </r>
  </si>
  <si>
    <t xml:space="preserve"> Faculty Report (preliminary. The final will be updated after Nov 1st.)</t>
  </si>
  <si>
    <t xml:space="preserve">&lt;- List from Linda </t>
  </si>
  <si>
    <t>Section 3: Tenured (Full-time Faculty only)</t>
  </si>
  <si>
    <t>1. Tenured</t>
  </si>
  <si>
    <t>2. On Tenure Track</t>
  </si>
  <si>
    <t>3. Tenure-Annual Contract</t>
  </si>
  <si>
    <t>Enrollment by Learning Modality</t>
  </si>
  <si>
    <t>Undergradaute Students</t>
  </si>
  <si>
    <t>In-Person</t>
  </si>
  <si>
    <t>Distance</t>
  </si>
  <si>
    <t>Hybrid</t>
  </si>
  <si>
    <t>All Undergradaute</t>
  </si>
  <si>
    <t>All Gradaute</t>
  </si>
  <si>
    <t>Credit hour</t>
  </si>
  <si>
    <t>(Enrollment recrods as of Jan 3, 2023)</t>
  </si>
  <si>
    <t>&lt;- CORE-CT Records as of Feb 8, 2023</t>
  </si>
  <si>
    <t>Session One (Full Term)</t>
  </si>
  <si>
    <t>Geographic Dispersion</t>
  </si>
  <si>
    <t>GR</t>
  </si>
  <si>
    <t>HeadCount</t>
  </si>
  <si>
    <t>Teaching Credits</t>
  </si>
  <si>
    <t>*Calculate FTE faculty on the basis of load hours divided by 12</t>
  </si>
  <si>
    <t>Early College Summer</t>
  </si>
  <si>
    <t>(Enter Winter or Summer Session counts on Page 5)</t>
  </si>
  <si>
    <t>X</t>
  </si>
  <si>
    <t>1. City of New Haven</t>
  </si>
  <si>
    <t>2. OTHER SOUTH CENTRAL CONNECTICUT</t>
  </si>
  <si>
    <t xml:space="preserve">3. OTHER PLANNING REGIONS IN CONNECTICUT </t>
  </si>
  <si>
    <t>4. OTHER NEW ENGLAND</t>
  </si>
  <si>
    <t>5. Other Middle Atlantic</t>
  </si>
  <si>
    <t>6. Other State and Territory</t>
  </si>
  <si>
    <t>7. U.S. Nonresident</t>
  </si>
  <si>
    <t>8. Unknown</t>
  </si>
  <si>
    <t>00</t>
  </si>
  <si>
    <t>05. Bachelor's Degree</t>
  </si>
  <si>
    <t>06. Post-Baccalaureate Certificate [GR]</t>
  </si>
  <si>
    <t>07. Master's Degree</t>
  </si>
  <si>
    <t>08. Post-Masters Certificate</t>
  </si>
  <si>
    <t>17. Doctor's Degree - research/scholarship</t>
  </si>
  <si>
    <t>99. Teacher Certification [UG]</t>
  </si>
  <si>
    <t xml:space="preserve">  1. U.S. Nonresident</t>
  </si>
  <si>
    <t xml:space="preserve">  2. Hispanic/Latino</t>
  </si>
  <si>
    <t xml:space="preserve">  3. American Indian or Alaska Native</t>
  </si>
  <si>
    <t xml:space="preserve">  4. Asian</t>
  </si>
  <si>
    <t xml:space="preserve">  5. Black or African American</t>
  </si>
  <si>
    <t xml:space="preserve">  6. Native Hawaiian or Other Pacific Islander</t>
  </si>
  <si>
    <t xml:space="preserve">  7. White</t>
  </si>
  <si>
    <t xml:space="preserve">  8. Two or more races</t>
  </si>
  <si>
    <t xml:space="preserve">  9. Race and ethnicity unknown</t>
  </si>
  <si>
    <t>Campus Housing (Fall 2024)</t>
  </si>
  <si>
    <t>(Enrollment records as of Sep 17, 2024)</t>
  </si>
  <si>
    <t>Disability</t>
  </si>
  <si>
    <t>No. Students</t>
  </si>
  <si>
    <t>Learning Disability</t>
  </si>
  <si>
    <t>Physical/Mobility</t>
  </si>
  <si>
    <t>Chronic Health Condition</t>
  </si>
  <si>
    <t>Neurological</t>
  </si>
  <si>
    <t>Deaf/Hard of Hearing</t>
  </si>
  <si>
    <t>Visual Impairment</t>
  </si>
  <si>
    <t>Note: Center for Academic Success and Accessibility Services did not follow the format I requested, Chul</t>
  </si>
  <si>
    <r>
      <t xml:space="preserve">NEW Applications for </t>
    </r>
    <r>
      <rPr>
        <b/>
        <sz val="12"/>
        <color rgb="FFFF0000"/>
        <rFont val="Arial"/>
        <family val="2"/>
      </rPr>
      <t>FULL-TIME</t>
    </r>
    <r>
      <rPr>
        <b/>
        <sz val="12"/>
        <color indexed="62"/>
        <rFont val="Arial"/>
        <family val="2"/>
      </rPr>
      <t xml:space="preserve"> Undergraduate Admission
(Jan 10, 2025, revised </t>
    </r>
    <r>
      <rPr>
        <b/>
        <sz val="14"/>
        <color rgb="FFFF0000"/>
        <rFont val="Arial"/>
        <family val="2"/>
      </rPr>
      <t>Admission stat and combined fall and summer</t>
    </r>
    <r>
      <rPr>
        <b/>
        <sz val="12"/>
        <color indexed="62"/>
        <rFont val="Arial"/>
        <family val="2"/>
      </rPr>
      <t xml:space="preserve"> , Chul)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</si>
</sst>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9"/>
      <color theme="1"/>
      <name val="Calibri"/>
      <family val="2"/>
      <scheme val="minor"/>
    </font>
    <font>
      <b/>
      <sz val="12"/>
      <color indexed="62"/>
      <name val="Arial"/>
      <family val="2"/>
    </font>
    <font>
      <b/>
      <i/>
      <sz val="10"/>
      <color indexed="10"/>
      <name val="Arial"/>
      <family val="2"/>
    </font>
    <font>
      <b/>
      <u/>
      <sz val="10"/>
      <name val="Arial"/>
      <family val="2"/>
    </font>
    <font>
      <b/>
      <sz val="10"/>
      <name val="Arial"/>
      <family val="2"/>
    </font>
    <font>
      <sz val="10"/>
      <name val="Arial"/>
      <family val="2"/>
    </font>
    <font>
      <sz val="10"/>
      <color indexed="18"/>
      <name val="Arial"/>
      <family val="2"/>
    </font>
    <font>
      <i/>
      <sz val="10"/>
      <name val="Arial"/>
      <family val="2"/>
    </font>
    <font>
      <b/>
      <sz val="14"/>
      <color indexed="18"/>
      <name val="Arial"/>
      <family val="2"/>
    </font>
    <font>
      <b/>
      <sz val="10"/>
      <color indexed="10"/>
      <name val="Arial"/>
      <family val="2"/>
    </font>
    <font>
      <b/>
      <sz val="12"/>
      <color indexed="18"/>
      <name val="Arial"/>
      <family val="2"/>
    </font>
    <font>
      <u/>
      <sz val="10"/>
      <name val="Arial"/>
      <family val="2"/>
    </font>
    <font>
      <sz val="11"/>
      <color theme="1"/>
      <name val="Calibri"/>
      <family val="2"/>
      <scheme val="minor"/>
    </font>
    <font>
      <sz val="9"/>
      <color indexed="81"/>
      <name val="Tahoma"/>
      <family val="2"/>
    </font>
    <font>
      <b/>
      <sz val="9"/>
      <color indexed="81"/>
      <name val="Tahoma"/>
      <family val="2"/>
    </font>
    <font>
      <b/>
      <sz val="10"/>
      <color theme="9"/>
      <name val="Arial"/>
      <family val="2"/>
    </font>
    <font>
      <b/>
      <sz val="11"/>
      <name val="Arial"/>
      <family val="2"/>
    </font>
    <font>
      <b/>
      <i/>
      <sz val="10"/>
      <color indexed="62"/>
      <name val="Arial"/>
      <family val="2"/>
    </font>
    <font>
      <strike/>
      <sz val="10"/>
      <name val="Arial"/>
      <family val="2"/>
    </font>
    <font>
      <sz val="10"/>
      <color rgb="FFFF0000"/>
      <name val="Arial"/>
      <family val="2"/>
    </font>
    <font>
      <i/>
      <sz val="10"/>
      <color indexed="10"/>
      <name val="Arial"/>
      <family val="2"/>
    </font>
    <font>
      <sz val="10"/>
      <color indexed="62"/>
      <name val="Arial"/>
      <family val="2"/>
    </font>
    <font>
      <b/>
      <u/>
      <sz val="9"/>
      <name val="Arial"/>
      <family val="2"/>
    </font>
    <font>
      <sz val="9"/>
      <name val="Arial"/>
      <family val="2"/>
    </font>
    <font>
      <b/>
      <sz val="12"/>
      <color rgb="FFC00000"/>
      <name val="Arial"/>
      <family val="2"/>
    </font>
    <font>
      <sz val="11"/>
      <color rgb="FFFF0000"/>
      <name val="Calibri"/>
      <family val="2"/>
      <scheme val="minor"/>
    </font>
    <font>
      <b/>
      <sz val="12"/>
      <color theme="0" tint="-0.249977111117893"/>
      <name val="Arial"/>
      <family val="2"/>
    </font>
    <font>
      <sz val="10"/>
      <color theme="0" tint="-0.249977111117893"/>
      <name val="Arial"/>
      <family val="2"/>
    </font>
    <font>
      <b/>
      <sz val="10"/>
      <color theme="0" tint="-0.249977111117893"/>
      <name val="Arial"/>
      <family val="2"/>
    </font>
    <font>
      <b/>
      <sz val="10"/>
      <color rgb="FFFF0000"/>
      <name val="Arial"/>
      <family val="2"/>
    </font>
    <font>
      <sz val="11"/>
      <name val="Calibri"/>
      <family val="2"/>
    </font>
    <font>
      <sz val="11"/>
      <color rgb="FF000000"/>
      <name val="Calibri"/>
      <family val="2"/>
    </font>
    <font>
      <b/>
      <sz val="9"/>
      <color theme="5"/>
      <name val="Arial"/>
      <family val="2"/>
    </font>
    <font>
      <b/>
      <sz val="10"/>
      <color theme="5"/>
      <name val="Arial"/>
      <family val="2"/>
    </font>
    <font>
      <sz val="10"/>
      <color rgb="FF0070C0"/>
      <name val="Arial"/>
      <family val="2"/>
    </font>
    <font>
      <sz val="11"/>
      <color rgb="FF0070C0"/>
      <name val="Calibri"/>
      <family val="2"/>
      <scheme val="minor"/>
    </font>
    <font>
      <b/>
      <sz val="10"/>
      <color rgb="FF0070C0"/>
      <name val="Arial"/>
      <family val="2"/>
    </font>
    <font>
      <b/>
      <sz val="11"/>
      <color theme="1"/>
      <name val="Calibri"/>
      <family val="2"/>
      <scheme val="minor"/>
    </font>
    <font>
      <sz val="11"/>
      <color theme="0" tint="-0.14999847407452621"/>
      <name val="Calibri"/>
      <family val="2"/>
      <scheme val="minor"/>
    </font>
    <font>
      <b/>
      <sz val="12"/>
      <color theme="0" tint="-0.14999847407452621"/>
      <name val="Arial"/>
      <family val="2"/>
    </font>
    <font>
      <sz val="10"/>
      <color theme="0" tint="-0.14999847407452621"/>
      <name val="Arial"/>
      <family val="2"/>
    </font>
    <font>
      <b/>
      <sz val="10"/>
      <color theme="0" tint="-0.14999847407452621"/>
      <name val="Arial"/>
      <family val="2"/>
    </font>
    <font>
      <b/>
      <u/>
      <sz val="10"/>
      <color theme="0" tint="-0.14999847407452621"/>
      <name val="Arial"/>
      <family val="2"/>
    </font>
    <font>
      <b/>
      <sz val="12"/>
      <color theme="8" tint="0.59999389629810485"/>
      <name val="Arial"/>
      <family val="2"/>
    </font>
    <font>
      <b/>
      <sz val="12"/>
      <color theme="1"/>
      <name val="Calibri"/>
      <family val="2"/>
      <scheme val="minor"/>
    </font>
    <font>
      <b/>
      <sz val="12"/>
      <name val="Arial"/>
      <family val="2"/>
    </font>
    <font>
      <b/>
      <sz val="12"/>
      <name val="Calibri"/>
      <family val="2"/>
      <scheme val="minor"/>
    </font>
    <font>
      <sz val="10"/>
      <color theme="1"/>
      <name val="Calibri"/>
      <family val="2"/>
      <scheme val="minor"/>
    </font>
    <font>
      <b/>
      <u/>
      <sz val="11"/>
      <color theme="1"/>
      <name val="Calibri"/>
      <family val="2"/>
      <scheme val="minor"/>
    </font>
    <font>
      <b/>
      <sz val="10"/>
      <color theme="1"/>
      <name val="Calibri"/>
      <family val="2"/>
      <scheme val="minor"/>
    </font>
    <font>
      <sz val="11"/>
      <color theme="0" tint="-0.249977111117893"/>
      <name val="Calibri"/>
      <family val="2"/>
      <scheme val="minor"/>
    </font>
    <font>
      <b/>
      <sz val="12"/>
      <color rgb="FF002060"/>
      <name val="Arial"/>
      <family val="2"/>
    </font>
    <font>
      <sz val="11"/>
      <name val="Calibri"/>
      <family val="2"/>
      <scheme val="minor"/>
    </font>
    <font>
      <sz val="11"/>
      <name val="Arial"/>
      <family val="2"/>
    </font>
    <font>
      <sz val="11"/>
      <color rgb="FF00B0F0"/>
      <name val="Calibri"/>
      <family val="2"/>
      <scheme val="minor"/>
    </font>
    <font>
      <sz val="10"/>
      <color rgb="FF00B0F0"/>
      <name val="Arial"/>
      <family val="2"/>
    </font>
    <font>
      <sz val="11"/>
      <color rgb="FF00B0F0"/>
      <name val="Calibri"/>
      <family val="2"/>
    </font>
    <font>
      <i/>
      <sz val="10"/>
      <color theme="0" tint="-0.249977111117893"/>
      <name val="Arial"/>
      <family val="2"/>
    </font>
    <font>
      <b/>
      <sz val="12"/>
      <color rgb="FFFF0000"/>
      <name val="Arial"/>
      <family val="2"/>
    </font>
    <font>
      <b/>
      <sz val="14"/>
      <name val="Arial"/>
      <family val="2"/>
    </font>
    <font>
      <b/>
      <sz val="14"/>
      <color theme="1"/>
      <name val="Arial"/>
      <family val="2"/>
    </font>
    <font>
      <b/>
      <sz val="12"/>
      <color rgb="FF000000"/>
      <name val="Aptos"/>
      <family val="2"/>
    </font>
    <font>
      <sz val="12"/>
      <color rgb="FF000000"/>
      <name val="Aptos"/>
      <family val="2"/>
    </font>
    <font>
      <sz val="12"/>
      <color theme="1"/>
      <name val="Calibri"/>
      <family val="2"/>
      <scheme val="minor"/>
    </font>
    <font>
      <b/>
      <sz val="11"/>
      <name val="Calibri"/>
      <family val="2"/>
    </font>
    <font>
      <b/>
      <sz val="14"/>
      <color rgb="FFFF0000"/>
      <name val="Arial"/>
      <family val="2"/>
    </font>
  </fonts>
  <fills count="9">
    <fill>
      <patternFill patternType="none"/>
    </fill>
    <fill>
      <patternFill patternType="gray125"/>
    </fill>
    <fill>
      <patternFill patternType="solid">
        <fgColor indexed="47"/>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11">
    <xf numFmtId="0" fontId="0" fillId="0" borderId="0"/>
    <xf numFmtId="9" fontId="6" fillId="0" borderId="0" applyFont="0" applyFill="0" applyBorder="0" applyAlignment="0" applyProtection="0"/>
    <xf numFmtId="0" fontId="13" fillId="0" borderId="0"/>
    <xf numFmtId="0" fontId="13" fillId="0" borderId="0"/>
    <xf numFmtId="0" fontId="13" fillId="0" borderId="0"/>
    <xf numFmtId="0" fontId="13" fillId="0" borderId="0"/>
    <xf numFmtId="9" fontId="6" fillId="0" borderId="0" applyFont="0" applyFill="0" applyBorder="0" applyAlignment="0" applyProtection="0"/>
    <xf numFmtId="0" fontId="13" fillId="0" borderId="0"/>
    <xf numFmtId="0" fontId="13" fillId="0" borderId="0"/>
    <xf numFmtId="0" fontId="6" fillId="0" borderId="0"/>
    <xf numFmtId="0" fontId="31" fillId="0" borderId="0"/>
  </cellStyleXfs>
  <cellXfs count="233">
    <xf numFmtId="0" fontId="0" fillId="0" borderId="0" xfId="0"/>
    <xf numFmtId="3" fontId="0" fillId="0" borderId="0" xfId="0" applyNumberFormat="1"/>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3" fontId="6" fillId="0" borderId="0" xfId="0" applyNumberFormat="1" applyFont="1" applyAlignment="1">
      <alignment horizontal="center"/>
    </xf>
    <xf numFmtId="0" fontId="6" fillId="0" borderId="0" xfId="0" applyFont="1" applyAlignment="1">
      <alignment horizontal="center"/>
    </xf>
    <xf numFmtId="3" fontId="6" fillId="2" borderId="3" xfId="0" applyNumberFormat="1" applyFont="1" applyFill="1" applyBorder="1" applyAlignment="1">
      <alignment horizontal="center"/>
    </xf>
    <xf numFmtId="0" fontId="9" fillId="0" borderId="0" xfId="0" applyFont="1"/>
    <xf numFmtId="3" fontId="5" fillId="2" borderId="3" xfId="0" applyNumberFormat="1" applyFont="1" applyFill="1" applyBorder="1" applyAlignment="1">
      <alignment horizontal="center"/>
    </xf>
    <xf numFmtId="3" fontId="6" fillId="2" borderId="7" xfId="0" applyNumberFormat="1" applyFont="1" applyFill="1" applyBorder="1" applyAlignment="1">
      <alignment horizontal="center"/>
    </xf>
    <xf numFmtId="164" fontId="6" fillId="0" borderId="0" xfId="0" applyNumberFormat="1" applyFont="1" applyAlignment="1">
      <alignment horizontal="center"/>
    </xf>
    <xf numFmtId="3" fontId="6" fillId="2" borderId="6" xfId="0" applyNumberFormat="1" applyFont="1" applyFill="1" applyBorder="1" applyAlignment="1">
      <alignment horizontal="center"/>
    </xf>
    <xf numFmtId="164" fontId="6" fillId="2" borderId="13" xfId="0" applyNumberFormat="1" applyFont="1" applyFill="1" applyBorder="1" applyAlignment="1">
      <alignment horizontal="center"/>
    </xf>
    <xf numFmtId="164" fontId="6" fillId="2" borderId="10" xfId="0" applyNumberFormat="1" applyFont="1" applyFill="1" applyBorder="1" applyAlignment="1">
      <alignment horizontal="center"/>
    </xf>
    <xf numFmtId="0" fontId="5" fillId="0" borderId="0" xfId="0" applyFont="1" applyAlignment="1">
      <alignment horizontal="left"/>
    </xf>
    <xf numFmtId="0" fontId="7" fillId="0" borderId="0" xfId="0" applyFont="1"/>
    <xf numFmtId="0" fontId="8" fillId="0" borderId="0" xfId="0" applyFont="1"/>
    <xf numFmtId="0" fontId="0" fillId="0" borderId="0" xfId="0" applyAlignment="1">
      <alignment horizontal="center"/>
    </xf>
    <xf numFmtId="0" fontId="16" fillId="0" borderId="0" xfId="0" applyFont="1" applyAlignment="1">
      <alignment horizontal="center"/>
    </xf>
    <xf numFmtId="0" fontId="11" fillId="0" borderId="0" xfId="0" applyFont="1" applyAlignment="1">
      <alignment horizontal="center"/>
    </xf>
    <xf numFmtId="0" fontId="4" fillId="0" borderId="0" xfId="0" applyFont="1" applyAlignment="1">
      <alignment horizontal="center"/>
    </xf>
    <xf numFmtId="0" fontId="17" fillId="0" borderId="0" xfId="0" applyFont="1"/>
    <xf numFmtId="0" fontId="10" fillId="0" borderId="0" xfId="0" applyFont="1" applyAlignment="1">
      <alignment horizontal="center"/>
    </xf>
    <xf numFmtId="0" fontId="13" fillId="0" borderId="0" xfId="3" applyAlignment="1">
      <alignment horizontal="center"/>
    </xf>
    <xf numFmtId="0" fontId="13" fillId="0" borderId="0" xfId="3"/>
    <xf numFmtId="3" fontId="13" fillId="0" borderId="0" xfId="3" applyNumberFormat="1" applyAlignment="1">
      <alignment horizontal="center"/>
    </xf>
    <xf numFmtId="3" fontId="6" fillId="2" borderId="2" xfId="0" applyNumberFormat="1" applyFont="1" applyFill="1" applyBorder="1" applyAlignment="1">
      <alignment horizontal="center"/>
    </xf>
    <xf numFmtId="0" fontId="3" fillId="0" borderId="0" xfId="0" applyFont="1"/>
    <xf numFmtId="0" fontId="6" fillId="0" borderId="0" xfId="0" applyFont="1" applyAlignment="1">
      <alignment horizontal="right"/>
    </xf>
    <xf numFmtId="0" fontId="19" fillId="0" borderId="0" xfId="0" applyFont="1" applyAlignment="1">
      <alignment horizontal="center"/>
    </xf>
    <xf numFmtId="0" fontId="19" fillId="0" borderId="0" xfId="0" applyFont="1"/>
    <xf numFmtId="0" fontId="6" fillId="2" borderId="3" xfId="0" applyFont="1" applyFill="1" applyBorder="1" applyAlignment="1">
      <alignment horizontal="center"/>
    </xf>
    <xf numFmtId="3" fontId="6" fillId="2" borderId="10" xfId="0" applyNumberFormat="1" applyFont="1" applyFill="1" applyBorder="1" applyAlignment="1">
      <alignment horizontal="center"/>
    </xf>
    <xf numFmtId="0" fontId="6" fillId="2" borderId="0" xfId="0" applyFont="1" applyFill="1" applyAlignment="1">
      <alignment horizontal="right"/>
    </xf>
    <xf numFmtId="0" fontId="5" fillId="2" borderId="0" xfId="0" applyFont="1" applyFill="1" applyAlignment="1">
      <alignment horizontal="left"/>
    </xf>
    <xf numFmtId="0" fontId="6" fillId="0" borderId="0" xfId="0" applyFont="1" applyAlignment="1">
      <alignment horizontal="left"/>
    </xf>
    <xf numFmtId="3" fontId="6" fillId="0" borderId="0" xfId="0" applyNumberFormat="1" applyFont="1"/>
    <xf numFmtId="9" fontId="6" fillId="2" borderId="6" xfId="0" applyNumberFormat="1" applyFont="1" applyFill="1" applyBorder="1" applyAlignment="1">
      <alignment horizontal="center"/>
    </xf>
    <xf numFmtId="3" fontId="0" fillId="0" borderId="0" xfId="0" applyNumberFormat="1" applyAlignment="1">
      <alignment horizontal="center"/>
    </xf>
    <xf numFmtId="0" fontId="22" fillId="0" borderId="0" xfId="0" applyFont="1"/>
    <xf numFmtId="0" fontId="1" fillId="0" borderId="0" xfId="0" applyFont="1" applyAlignment="1">
      <alignment horizontal="center"/>
    </xf>
    <xf numFmtId="9" fontId="5" fillId="0" borderId="0" xfId="6" applyFont="1" applyFill="1" applyBorder="1" applyAlignment="1">
      <alignment horizontal="center"/>
    </xf>
    <xf numFmtId="0" fontId="24" fillId="0" borderId="0" xfId="0" applyFont="1" applyAlignment="1">
      <alignment horizontal="center"/>
    </xf>
    <xf numFmtId="0" fontId="17"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23" fillId="0" borderId="0" xfId="0" applyFont="1" applyAlignment="1">
      <alignment horizontal="center"/>
    </xf>
    <xf numFmtId="0" fontId="5" fillId="0" borderId="6" xfId="0" applyFont="1" applyBorder="1" applyAlignment="1">
      <alignment horizontal="center"/>
    </xf>
    <xf numFmtId="3" fontId="20" fillId="0" borderId="6" xfId="0" applyNumberFormat="1" applyFont="1" applyBorder="1" applyAlignment="1">
      <alignment horizontal="center"/>
    </xf>
    <xf numFmtId="3" fontId="20" fillId="0" borderId="0" xfId="0" applyNumberFormat="1" applyFont="1" applyAlignment="1">
      <alignment horizontal="center"/>
    </xf>
    <xf numFmtId="0" fontId="28" fillId="0" borderId="0" xfId="0" applyFont="1"/>
    <xf numFmtId="0" fontId="28" fillId="0" borderId="0" xfId="0" applyFont="1" applyAlignment="1">
      <alignment horizontal="center"/>
    </xf>
    <xf numFmtId="0" fontId="29" fillId="0" borderId="0" xfId="0" applyFont="1"/>
    <xf numFmtId="0" fontId="26" fillId="0" borderId="0" xfId="0" applyFont="1" applyAlignment="1">
      <alignment horizontal="center"/>
    </xf>
    <xf numFmtId="0" fontId="27" fillId="0" borderId="0" xfId="0" applyFont="1" applyAlignment="1">
      <alignment horizontal="center"/>
    </xf>
    <xf numFmtId="0" fontId="20" fillId="0" borderId="0" xfId="0" applyFont="1" applyAlignment="1">
      <alignment horizontal="center"/>
    </xf>
    <xf numFmtId="0" fontId="26" fillId="0" borderId="0" xfId="0" applyFont="1"/>
    <xf numFmtId="3" fontId="30" fillId="0" borderId="0" xfId="0" applyNumberFormat="1" applyFont="1" applyAlignment="1">
      <alignment horizontal="center"/>
    </xf>
    <xf numFmtId="0" fontId="20" fillId="0" borderId="0" xfId="0" applyFont="1"/>
    <xf numFmtId="0" fontId="30" fillId="0" borderId="0" xfId="0" applyFont="1" applyAlignment="1">
      <alignment horizontal="center"/>
    </xf>
    <xf numFmtId="0" fontId="4" fillId="3" borderId="0" xfId="0" applyFont="1" applyFill="1"/>
    <xf numFmtId="0" fontId="0" fillId="3" borderId="0" xfId="0" applyFill="1"/>
    <xf numFmtId="0" fontId="5" fillId="3" borderId="0" xfId="0" applyFont="1" applyFill="1"/>
    <xf numFmtId="0" fontId="5" fillId="3" borderId="0" xfId="0" applyFont="1" applyFill="1" applyAlignment="1">
      <alignment horizontal="center"/>
    </xf>
    <xf numFmtId="0" fontId="6" fillId="4" borderId="0" xfId="0" applyFont="1" applyFill="1"/>
    <xf numFmtId="0" fontId="5" fillId="4" borderId="0" xfId="0" applyFont="1" applyFill="1" applyAlignment="1">
      <alignment horizontal="centerContinuous"/>
    </xf>
    <xf numFmtId="0" fontId="32" fillId="0" borderId="0" xfId="0" applyFont="1" applyAlignment="1">
      <alignment vertical="center"/>
    </xf>
    <xf numFmtId="0" fontId="32" fillId="0" borderId="0" xfId="0" applyFont="1" applyAlignment="1">
      <alignment horizontal="right" vertical="center"/>
    </xf>
    <xf numFmtId="3" fontId="20" fillId="0" borderId="0" xfId="0" applyNumberFormat="1" applyFont="1"/>
    <xf numFmtId="0" fontId="35" fillId="0" borderId="0" xfId="0" applyFont="1" applyAlignment="1">
      <alignment horizontal="center"/>
    </xf>
    <xf numFmtId="3" fontId="35" fillId="0" borderId="0" xfId="0" applyNumberFormat="1" applyFont="1" applyAlignment="1">
      <alignment horizontal="center"/>
    </xf>
    <xf numFmtId="1" fontId="35" fillId="0" borderId="0" xfId="0" applyNumberFormat="1" applyFont="1" applyAlignment="1">
      <alignment horizontal="center"/>
    </xf>
    <xf numFmtId="0" fontId="25" fillId="0" borderId="0" xfId="0" applyFont="1" applyAlignment="1">
      <alignment horizontal="left"/>
    </xf>
    <xf numFmtId="3" fontId="6" fillId="2" borderId="4" xfId="0" applyNumberFormat="1" applyFont="1" applyFill="1" applyBorder="1" applyAlignment="1">
      <alignment horizontal="center"/>
    </xf>
    <xf numFmtId="3" fontId="6" fillId="2" borderId="8" xfId="0" applyNumberFormat="1" applyFont="1" applyFill="1" applyBorder="1" applyAlignment="1">
      <alignment horizontal="center"/>
    </xf>
    <xf numFmtId="3" fontId="5" fillId="2" borderId="4" xfId="0" applyNumberFormat="1" applyFont="1" applyFill="1" applyBorder="1" applyAlignment="1">
      <alignment horizontal="center"/>
    </xf>
    <xf numFmtId="3" fontId="6" fillId="2" borderId="14" xfId="0" applyNumberFormat="1" applyFont="1" applyFill="1" applyBorder="1" applyAlignment="1">
      <alignment horizontal="center"/>
    </xf>
    <xf numFmtId="3" fontId="6" fillId="2" borderId="0" xfId="0" applyNumberFormat="1" applyFont="1" applyFill="1" applyAlignment="1">
      <alignment horizontal="center"/>
    </xf>
    <xf numFmtId="0" fontId="34"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applyAlignment="1">
      <alignment horizontal="center"/>
    </xf>
    <xf numFmtId="0" fontId="39" fillId="0" borderId="0" xfId="0" applyFont="1" applyAlignment="1">
      <alignment horizontal="center"/>
    </xf>
    <xf numFmtId="3" fontId="41" fillId="2" borderId="1" xfId="0" applyNumberFormat="1" applyFont="1" applyFill="1" applyBorder="1" applyAlignment="1">
      <alignment horizontal="center"/>
    </xf>
    <xf numFmtId="0" fontId="41" fillId="0" borderId="0" xfId="0" applyFont="1" applyAlignment="1">
      <alignment horizontal="center"/>
    </xf>
    <xf numFmtId="3" fontId="41" fillId="2" borderId="3" xfId="0" applyNumberFormat="1" applyFont="1" applyFill="1" applyBorder="1" applyAlignment="1">
      <alignment horizontal="center"/>
    </xf>
    <xf numFmtId="0" fontId="45" fillId="0" borderId="6" xfId="0" applyFont="1" applyBorder="1" applyAlignment="1">
      <alignment horizontal="center"/>
    </xf>
    <xf numFmtId="0" fontId="45" fillId="6" borderId="6" xfId="0" applyFont="1" applyFill="1" applyBorder="1"/>
    <xf numFmtId="0" fontId="0" fillId="0" borderId="0" xfId="0" applyAlignment="1">
      <alignment vertical="center"/>
    </xf>
    <xf numFmtId="0" fontId="6" fillId="0" borderId="6" xfId="0" applyFont="1" applyBorder="1"/>
    <xf numFmtId="0" fontId="4" fillId="0" borderId="6" xfId="0" applyFont="1" applyBorder="1" applyAlignment="1">
      <alignment horizontal="center"/>
    </xf>
    <xf numFmtId="0" fontId="6" fillId="0" borderId="6" xfId="0" applyFont="1" applyBorder="1" applyAlignment="1">
      <alignment horizontal="right"/>
    </xf>
    <xf numFmtId="0" fontId="6" fillId="0" borderId="6" xfId="0" applyFont="1" applyBorder="1" applyAlignment="1">
      <alignment horizontal="center"/>
    </xf>
    <xf numFmtId="0" fontId="36" fillId="0" borderId="6" xfId="0" applyFont="1" applyBorder="1"/>
    <xf numFmtId="0" fontId="36" fillId="0" borderId="6" xfId="0" applyFont="1" applyBorder="1" applyAlignment="1">
      <alignment horizontal="center"/>
    </xf>
    <xf numFmtId="3" fontId="35" fillId="2" borderId="6" xfId="0" applyNumberFormat="1" applyFont="1" applyFill="1" applyBorder="1" applyAlignment="1">
      <alignment horizontal="center"/>
    </xf>
    <xf numFmtId="9" fontId="37" fillId="2" borderId="6" xfId="6" applyFont="1" applyFill="1" applyBorder="1" applyAlignment="1">
      <alignment horizontal="center"/>
    </xf>
    <xf numFmtId="0" fontId="38" fillId="0" borderId="6" xfId="0" applyFont="1" applyBorder="1" applyAlignment="1">
      <alignment horizontal="center"/>
    </xf>
    <xf numFmtId="0" fontId="38" fillId="0" borderId="6" xfId="0" applyFont="1" applyBorder="1"/>
    <xf numFmtId="0" fontId="38" fillId="0" borderId="0" xfId="0" applyFont="1"/>
    <xf numFmtId="0" fontId="46" fillId="0" borderId="0" xfId="0" applyFont="1"/>
    <xf numFmtId="0" fontId="47" fillId="0" borderId="0" xfId="0" applyFont="1"/>
    <xf numFmtId="0" fontId="48" fillId="0" borderId="0" xfId="0" applyFont="1"/>
    <xf numFmtId="0" fontId="48" fillId="0" borderId="0" xfId="0" applyFont="1" applyAlignment="1">
      <alignment horizontal="left" indent="1"/>
    </xf>
    <xf numFmtId="0" fontId="49" fillId="0" borderId="0" xfId="0" applyFont="1"/>
    <xf numFmtId="0" fontId="50" fillId="0" borderId="0" xfId="0" applyFont="1"/>
    <xf numFmtId="0" fontId="0" fillId="0" borderId="0" xfId="0" applyAlignment="1">
      <alignment horizontal="right"/>
    </xf>
    <xf numFmtId="3" fontId="6" fillId="2" borderId="1" xfId="0" applyNumberFormat="1" applyFont="1" applyFill="1" applyBorder="1" applyAlignment="1">
      <alignment horizontal="right"/>
    </xf>
    <xf numFmtId="3" fontId="6" fillId="2" borderId="3" xfId="0" applyNumberFormat="1" applyFont="1" applyFill="1" applyBorder="1" applyAlignment="1">
      <alignment horizontal="right"/>
    </xf>
    <xf numFmtId="3" fontId="6" fillId="2" borderId="6" xfId="0" applyNumberFormat="1" applyFont="1" applyFill="1" applyBorder="1" applyAlignment="1">
      <alignment horizontal="right"/>
    </xf>
    <xf numFmtId="0" fontId="29" fillId="0" borderId="0" xfId="0" applyFont="1" applyAlignment="1">
      <alignment horizontal="center"/>
    </xf>
    <xf numFmtId="0" fontId="51" fillId="0" borderId="0" xfId="0" applyFont="1"/>
    <xf numFmtId="0" fontId="36" fillId="6" borderId="6" xfId="0" applyFont="1" applyFill="1" applyBorder="1" applyAlignment="1">
      <alignment horizontal="center"/>
    </xf>
    <xf numFmtId="0" fontId="0" fillId="0" borderId="6" xfId="0" applyBorder="1"/>
    <xf numFmtId="0" fontId="5" fillId="0" borderId="6" xfId="0" applyFont="1" applyBorder="1" applyAlignment="1">
      <alignment horizontal="left"/>
    </xf>
    <xf numFmtId="0" fontId="2" fillId="0" borderId="0" xfId="0" applyFont="1" applyAlignment="1">
      <alignment horizontal="center" vertical="center"/>
    </xf>
    <xf numFmtId="0" fontId="3" fillId="0" borderId="0" xfId="0" applyFont="1" applyAlignment="1">
      <alignment horizontal="center"/>
    </xf>
    <xf numFmtId="3" fontId="5" fillId="0" borderId="0" xfId="0" applyNumberFormat="1" applyFont="1" applyAlignment="1">
      <alignment horizontal="center"/>
    </xf>
    <xf numFmtId="3" fontId="6" fillId="0" borderId="0" xfId="0" applyNumberFormat="1" applyFont="1" applyAlignment="1">
      <alignment horizontal="right"/>
    </xf>
    <xf numFmtId="0" fontId="38" fillId="0" borderId="15" xfId="0" applyFont="1" applyBorder="1"/>
    <xf numFmtId="0" fontId="38" fillId="0" borderId="15" xfId="0" applyFont="1" applyBorder="1" applyAlignment="1">
      <alignment horizontal="center" vertical="center"/>
    </xf>
    <xf numFmtId="3" fontId="36" fillId="0" borderId="6" xfId="0" applyNumberFormat="1" applyFont="1" applyBorder="1"/>
    <xf numFmtId="0" fontId="38" fillId="6" borderId="0" xfId="0" applyFont="1" applyFill="1"/>
    <xf numFmtId="3" fontId="38" fillId="6" borderId="0" xfId="0" applyNumberFormat="1" applyFont="1" applyFill="1" applyAlignment="1">
      <alignment horizontal="center"/>
    </xf>
    <xf numFmtId="3" fontId="0" fillId="6" borderId="0" xfId="0" applyNumberFormat="1" applyFill="1" applyAlignment="1">
      <alignment horizontal="center" vertical="center"/>
    </xf>
    <xf numFmtId="0" fontId="6" fillId="0" borderId="6" xfId="0" quotePrefix="1" applyFont="1" applyBorder="1" applyAlignment="1">
      <alignment horizontal="center" vertical="center"/>
    </xf>
    <xf numFmtId="0" fontId="6" fillId="0" borderId="6" xfId="0" applyFont="1" applyBorder="1" applyAlignment="1">
      <alignment vertical="center"/>
    </xf>
    <xf numFmtId="3" fontId="0" fillId="6" borderId="6" xfId="0" applyNumberFormat="1" applyFill="1" applyBorder="1" applyAlignment="1">
      <alignment horizontal="center" vertical="center"/>
    </xf>
    <xf numFmtId="0" fontId="6" fillId="0" borderId="6" xfId="0" applyFont="1" applyBorder="1" applyAlignment="1">
      <alignment horizontal="center" vertical="center"/>
    </xf>
    <xf numFmtId="0" fontId="0" fillId="6" borderId="6" xfId="3" applyFont="1" applyFill="1" applyBorder="1" applyAlignment="1">
      <alignment horizontal="center" vertical="center"/>
    </xf>
    <xf numFmtId="0" fontId="0" fillId="6" borderId="6" xfId="0" applyFill="1" applyBorder="1" applyAlignment="1">
      <alignment horizontal="center" vertical="center"/>
    </xf>
    <xf numFmtId="0" fontId="6" fillId="0" borderId="0" xfId="0" applyFont="1" applyAlignment="1">
      <alignment vertical="center"/>
    </xf>
    <xf numFmtId="0" fontId="5" fillId="0" borderId="0" xfId="0" applyFont="1" applyAlignment="1">
      <alignment horizontal="right" vertical="center"/>
    </xf>
    <xf numFmtId="3" fontId="53" fillId="0" borderId="0" xfId="0" applyNumberFormat="1" applyFont="1" applyAlignment="1">
      <alignment horizontal="center" vertical="center"/>
    </xf>
    <xf numFmtId="3" fontId="6" fillId="0" borderId="6" xfId="0" applyNumberFormat="1" applyFont="1" applyBorder="1" applyAlignment="1">
      <alignment horizontal="center" vertical="center"/>
    </xf>
    <xf numFmtId="0" fontId="53" fillId="0" borderId="6" xfId="2" applyFont="1" applyBorder="1" applyAlignment="1">
      <alignment horizontal="center" vertical="center"/>
    </xf>
    <xf numFmtId="0" fontId="53" fillId="0" borderId="6" xfId="0" applyFont="1" applyBorder="1" applyAlignment="1">
      <alignment horizontal="center" vertical="center"/>
    </xf>
    <xf numFmtId="3" fontId="5" fillId="6" borderId="12" xfId="0" applyNumberFormat="1" applyFont="1" applyFill="1" applyBorder="1" applyAlignment="1">
      <alignment horizontal="center" vertical="center"/>
    </xf>
    <xf numFmtId="0" fontId="53" fillId="0" borderId="6" xfId="4" applyFont="1" applyBorder="1" applyAlignment="1">
      <alignment horizontal="center" vertical="center"/>
    </xf>
    <xf numFmtId="0" fontId="31" fillId="0" borderId="6" xfId="10" applyBorder="1" applyAlignment="1">
      <alignment horizontal="center"/>
    </xf>
    <xf numFmtId="0" fontId="53" fillId="0" borderId="6" xfId="0" applyFont="1" applyBorder="1" applyAlignment="1">
      <alignment horizontal="center"/>
    </xf>
    <xf numFmtId="3" fontId="54" fillId="2" borderId="6" xfId="0" applyNumberFormat="1" applyFont="1" applyFill="1" applyBorder="1" applyAlignment="1">
      <alignment horizontal="center"/>
    </xf>
    <xf numFmtId="3" fontId="54" fillId="2" borderId="6" xfId="0" applyNumberFormat="1" applyFont="1" applyFill="1" applyBorder="1" applyAlignment="1">
      <alignment horizontal="center" vertical="center"/>
    </xf>
    <xf numFmtId="1" fontId="56" fillId="0" borderId="0" xfId="0" applyNumberFormat="1" applyFont="1" applyAlignment="1">
      <alignment horizontal="center"/>
    </xf>
    <xf numFmtId="0" fontId="55" fillId="0" borderId="0" xfId="7" applyFont="1" applyAlignment="1">
      <alignment horizontal="center"/>
    </xf>
    <xf numFmtId="0" fontId="55" fillId="0" borderId="0" xfId="8" applyFont="1" applyAlignment="1">
      <alignment horizontal="center"/>
    </xf>
    <xf numFmtId="3" fontId="56" fillId="0" borderId="0" xfId="0" applyNumberFormat="1" applyFont="1" applyAlignment="1">
      <alignment horizontal="center"/>
    </xf>
    <xf numFmtId="3" fontId="56" fillId="0" borderId="6" xfId="0" applyNumberFormat="1" applyFont="1" applyBorder="1" applyAlignment="1">
      <alignment horizontal="center"/>
    </xf>
    <xf numFmtId="0" fontId="27" fillId="0" borderId="0" xfId="0" applyFont="1" applyAlignment="1">
      <alignment horizontal="left"/>
    </xf>
    <xf numFmtId="0" fontId="29" fillId="7" borderId="6" xfId="0" applyFont="1" applyFill="1" applyBorder="1" applyAlignment="1">
      <alignment horizontal="center"/>
    </xf>
    <xf numFmtId="0" fontId="28" fillId="0" borderId="6" xfId="0" applyFont="1" applyBorder="1" applyAlignment="1">
      <alignment horizontal="center"/>
    </xf>
    <xf numFmtId="3" fontId="28" fillId="0" borderId="6" xfId="0" applyNumberFormat="1" applyFont="1" applyBorder="1" applyAlignment="1">
      <alignment horizontal="center"/>
    </xf>
    <xf numFmtId="4" fontId="28" fillId="0" borderId="6" xfId="0" applyNumberFormat="1" applyFont="1" applyBorder="1" applyAlignment="1">
      <alignment horizontal="center"/>
    </xf>
    <xf numFmtId="1" fontId="28" fillId="0" borderId="6" xfId="0" applyNumberFormat="1" applyFont="1" applyBorder="1" applyAlignment="1">
      <alignment horizontal="center"/>
    </xf>
    <xf numFmtId="2" fontId="28" fillId="0" borderId="0" xfId="0" applyNumberFormat="1" applyFont="1" applyAlignment="1">
      <alignment horizontal="center"/>
    </xf>
    <xf numFmtId="0" fontId="58" fillId="0" borderId="0" xfId="0" applyFont="1"/>
    <xf numFmtId="3" fontId="55" fillId="0" borderId="0" xfId="0" applyNumberFormat="1" applyFont="1" applyAlignment="1">
      <alignment horizontal="center"/>
    </xf>
    <xf numFmtId="0" fontId="29" fillId="7" borderId="10" xfId="0" applyFont="1" applyFill="1" applyBorder="1" applyAlignment="1">
      <alignment horizontal="center"/>
    </xf>
    <xf numFmtId="0" fontId="52" fillId="0" borderId="0" xfId="0" applyFont="1" applyAlignment="1">
      <alignment horizontal="center"/>
    </xf>
    <xf numFmtId="0" fontId="36" fillId="0" borderId="0" xfId="0" applyFont="1"/>
    <xf numFmtId="3" fontId="6" fillId="2" borderId="1" xfId="0" applyNumberFormat="1" applyFont="1" applyFill="1" applyBorder="1" applyAlignment="1">
      <alignment horizontal="center"/>
    </xf>
    <xf numFmtId="3" fontId="6" fillId="2" borderId="5" xfId="0" applyNumberFormat="1" applyFont="1" applyFill="1" applyBorder="1" applyAlignment="1">
      <alignment horizontal="center"/>
    </xf>
    <xf numFmtId="0" fontId="36" fillId="0" borderId="0" xfId="0" applyFont="1" applyAlignment="1">
      <alignment horizontal="center"/>
    </xf>
    <xf numFmtId="3" fontId="6" fillId="2" borderId="9" xfId="0" applyNumberFormat="1" applyFont="1" applyFill="1" applyBorder="1" applyAlignment="1">
      <alignment horizontal="center"/>
    </xf>
    <xf numFmtId="9" fontId="6" fillId="2" borderId="6" xfId="1" applyFont="1" applyFill="1" applyBorder="1" applyAlignment="1">
      <alignment horizontal="center"/>
    </xf>
    <xf numFmtId="3" fontId="5" fillId="2" borderId="10" xfId="0" applyNumberFormat="1" applyFont="1" applyFill="1" applyBorder="1" applyAlignment="1">
      <alignment horizontal="center"/>
    </xf>
    <xf numFmtId="3" fontId="6" fillId="2" borderId="11" xfId="0" applyNumberFormat="1" applyFont="1" applyFill="1" applyBorder="1" applyAlignment="1">
      <alignment horizontal="center"/>
    </xf>
    <xf numFmtId="3" fontId="6" fillId="2" borderId="12" xfId="0" applyNumberFormat="1" applyFont="1" applyFill="1" applyBorder="1" applyAlignment="1">
      <alignment horizontal="center"/>
    </xf>
    <xf numFmtId="3" fontId="6" fillId="2" borderId="13" xfId="0" applyNumberFormat="1" applyFont="1" applyFill="1" applyBorder="1" applyAlignment="1">
      <alignment horizontal="center"/>
    </xf>
    <xf numFmtId="9" fontId="6" fillId="2" borderId="12" xfId="1" applyFont="1" applyFill="1" applyBorder="1" applyAlignment="1">
      <alignment horizontal="center"/>
    </xf>
    <xf numFmtId="0" fontId="12" fillId="0" borderId="0" xfId="0" applyFont="1"/>
    <xf numFmtId="1" fontId="35" fillId="0" borderId="0" xfId="0" quotePrefix="1" applyNumberFormat="1" applyFont="1" applyAlignment="1">
      <alignment horizontal="center"/>
    </xf>
    <xf numFmtId="0" fontId="36" fillId="0" borderId="0" xfId="0" applyFont="1" applyAlignment="1">
      <alignment horizontal="right"/>
    </xf>
    <xf numFmtId="3" fontId="35" fillId="0" borderId="0" xfId="0" applyNumberFormat="1" applyFont="1" applyAlignment="1">
      <alignment horizontal="right"/>
    </xf>
    <xf numFmtId="0" fontId="6" fillId="0" borderId="0" xfId="0" quotePrefix="1" applyFont="1" applyAlignment="1">
      <alignment horizontal="center"/>
    </xf>
    <xf numFmtId="0" fontId="60" fillId="0" borderId="0" xfId="0" applyFont="1" applyAlignment="1">
      <alignment horizontal="right"/>
    </xf>
    <xf numFmtId="3" fontId="60" fillId="6" borderId="6" xfId="0" applyNumberFormat="1" applyFont="1" applyFill="1" applyBorder="1" applyAlignment="1">
      <alignment horizontal="center"/>
    </xf>
    <xf numFmtId="3" fontId="61" fillId="6" borderId="0" xfId="0" applyNumberFormat="1" applyFont="1" applyFill="1" applyAlignment="1">
      <alignment horizontal="center"/>
    </xf>
    <xf numFmtId="3" fontId="53" fillId="8" borderId="0" xfId="0" applyNumberFormat="1" applyFont="1" applyFill="1" applyAlignment="1">
      <alignment horizontal="center"/>
    </xf>
    <xf numFmtId="0" fontId="35" fillId="0" borderId="6" xfId="0" applyFont="1" applyBorder="1" applyAlignment="1">
      <alignment horizontal="center"/>
    </xf>
    <xf numFmtId="3" fontId="35" fillId="0" borderId="6" xfId="0" applyNumberFormat="1" applyFont="1" applyBorder="1" applyAlignment="1">
      <alignment horizontal="center"/>
    </xf>
    <xf numFmtId="0" fontId="31" fillId="0" borderId="6" xfId="0" applyFont="1" applyBorder="1" applyAlignment="1">
      <alignment horizontal="left"/>
    </xf>
    <xf numFmtId="3" fontId="31" fillId="0" borderId="6" xfId="0" applyNumberFormat="1" applyFont="1" applyBorder="1" applyAlignment="1">
      <alignment horizontal="center" vertical="center"/>
    </xf>
    <xf numFmtId="0" fontId="0" fillId="0" borderId="6" xfId="0" applyBorder="1" applyAlignment="1">
      <alignment horizontal="center" vertical="center"/>
    </xf>
    <xf numFmtId="0" fontId="5" fillId="3" borderId="6" xfId="0" applyFont="1" applyFill="1" applyBorder="1"/>
    <xf numFmtId="0" fontId="5" fillId="2" borderId="6" xfId="0" applyFont="1" applyFill="1" applyBorder="1" applyAlignment="1">
      <alignment horizontal="center"/>
    </xf>
    <xf numFmtId="0" fontId="57" fillId="0" borderId="6" xfId="0" applyFont="1" applyBorder="1" applyAlignment="1">
      <alignment horizontal="center" vertical="center" wrapText="1"/>
    </xf>
    <xf numFmtId="1" fontId="56" fillId="0" borderId="6" xfId="0" applyNumberFormat="1" applyFont="1" applyBorder="1" applyAlignment="1">
      <alignment horizontal="center"/>
    </xf>
    <xf numFmtId="0" fontId="5" fillId="0" borderId="6" xfId="0" applyFont="1" applyBorder="1"/>
    <xf numFmtId="0" fontId="5" fillId="0" borderId="6" xfId="0" applyFont="1" applyBorder="1" applyAlignment="1">
      <alignment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5" fillId="0" borderId="6" xfId="0" applyFont="1" applyBorder="1" applyAlignment="1">
      <alignment horizontal="center"/>
    </xf>
    <xf numFmtId="0" fontId="56" fillId="0" borderId="6" xfId="0" applyFont="1" applyBorder="1" applyAlignment="1">
      <alignment horizontal="center"/>
    </xf>
    <xf numFmtId="1" fontId="56" fillId="0" borderId="6" xfId="9" applyNumberFormat="1" applyFont="1" applyBorder="1" applyAlignment="1">
      <alignment horizontal="center"/>
    </xf>
    <xf numFmtId="1" fontId="55" fillId="0" borderId="6" xfId="0" applyNumberFormat="1" applyFont="1" applyBorder="1" applyAlignment="1">
      <alignment horizontal="center"/>
    </xf>
    <xf numFmtId="0" fontId="62" fillId="0" borderId="6" xfId="0" applyFont="1" applyBorder="1" applyAlignment="1">
      <alignment horizontal="center" vertical="center"/>
    </xf>
    <xf numFmtId="0" fontId="63" fillId="0" borderId="6" xfId="0" applyFont="1" applyBorder="1" applyAlignment="1">
      <alignment vertical="center"/>
    </xf>
    <xf numFmtId="0" fontId="63" fillId="0" borderId="6" xfId="0" applyFont="1" applyBorder="1" applyAlignment="1">
      <alignment horizontal="center" vertical="center"/>
    </xf>
    <xf numFmtId="0" fontId="62" fillId="0" borderId="6" xfId="0" applyFont="1" applyBorder="1" applyAlignment="1">
      <alignment vertical="center"/>
    </xf>
    <xf numFmtId="0" fontId="64" fillId="0" borderId="6" xfId="0" applyFont="1" applyBorder="1"/>
    <xf numFmtId="0" fontId="2" fillId="3" borderId="0" xfId="0" applyFont="1" applyFill="1" applyAlignment="1">
      <alignment horizontal="center" vertical="center"/>
    </xf>
    <xf numFmtId="0" fontId="2" fillId="0" borderId="0" xfId="0" applyFont="1" applyAlignment="1">
      <alignment horizontal="center" vertical="center"/>
    </xf>
    <xf numFmtId="0" fontId="17" fillId="0" borderId="0" xfId="0" applyFont="1" applyAlignment="1">
      <alignment horizontal="left"/>
    </xf>
    <xf numFmtId="0" fontId="44" fillId="3" borderId="0" xfId="0" applyFont="1" applyFill="1" applyAlignment="1">
      <alignment horizontal="center" vertical="center"/>
    </xf>
    <xf numFmtId="0" fontId="45" fillId="3" borderId="0" xfId="0" applyFont="1" applyFill="1" applyAlignment="1">
      <alignment horizontal="center" vertical="center" wrapText="1"/>
    </xf>
    <xf numFmtId="0" fontId="11" fillId="0" borderId="0" xfId="0" applyFont="1" applyAlignment="1">
      <alignment horizontal="center"/>
    </xf>
    <xf numFmtId="0" fontId="34" fillId="0" borderId="0" xfId="0" applyFont="1" applyAlignment="1">
      <alignment horizontal="center" vertical="center" wrapText="1"/>
    </xf>
    <xf numFmtId="0" fontId="10" fillId="0" borderId="0" xfId="0" applyFont="1" applyAlignment="1">
      <alignment horizontal="center"/>
    </xf>
    <xf numFmtId="0" fontId="34" fillId="0" borderId="0" xfId="0" applyFont="1" applyAlignment="1">
      <alignment horizontal="center" wrapText="1"/>
    </xf>
    <xf numFmtId="0" fontId="0" fillId="5" borderId="3" xfId="0" applyFill="1" applyBorder="1" applyAlignment="1">
      <alignment horizontal="left"/>
    </xf>
    <xf numFmtId="0" fontId="0" fillId="5" borderId="4" xfId="0" applyFill="1" applyBorder="1" applyAlignment="1">
      <alignment horizontal="left"/>
    </xf>
    <xf numFmtId="0" fontId="0" fillId="5" borderId="10" xfId="0" applyFill="1" applyBorder="1" applyAlignment="1">
      <alignment horizontal="left"/>
    </xf>
    <xf numFmtId="0" fontId="34" fillId="0" borderId="0" xfId="0" applyFont="1" applyAlignment="1">
      <alignment horizontal="center" vertical="top" wrapText="1"/>
    </xf>
    <xf numFmtId="0" fontId="33" fillId="0" borderId="0" xfId="0" applyFont="1" applyAlignment="1">
      <alignment horizontal="center" vertical="top" wrapText="1"/>
    </xf>
    <xf numFmtId="0" fontId="27" fillId="0" borderId="0" xfId="0" applyFont="1" applyAlignment="1">
      <alignment horizontal="center"/>
    </xf>
    <xf numFmtId="0" fontId="29" fillId="7" borderId="3" xfId="0" applyFont="1" applyFill="1" applyBorder="1" applyAlignment="1">
      <alignment horizontal="center"/>
    </xf>
    <xf numFmtId="0" fontId="29" fillId="7" borderId="10" xfId="0" applyFont="1" applyFill="1" applyBorder="1" applyAlignment="1">
      <alignment horizontal="center"/>
    </xf>
    <xf numFmtId="0" fontId="28" fillId="0" borderId="6" xfId="0" applyFont="1" applyBorder="1" applyAlignment="1">
      <alignment horizontal="center"/>
    </xf>
    <xf numFmtId="0" fontId="11" fillId="4" borderId="0" xfId="0" applyFont="1" applyFill="1" applyAlignment="1">
      <alignment horizontal="center"/>
    </xf>
    <xf numFmtId="0" fontId="11" fillId="3" borderId="0" xfId="0" applyFont="1" applyFill="1" applyAlignment="1">
      <alignment horizontal="center"/>
    </xf>
    <xf numFmtId="0" fontId="21" fillId="0" borderId="0" xfId="0" applyFont="1" applyAlignment="1">
      <alignment horizontal="center"/>
    </xf>
    <xf numFmtId="0" fontId="52" fillId="3" borderId="0" xfId="0" applyFont="1" applyFill="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65" fillId="0" borderId="0" xfId="0" applyFont="1" applyAlignment="1">
      <alignment horizontal="center" wrapText="1"/>
    </xf>
    <xf numFmtId="0" fontId="65" fillId="0" borderId="15" xfId="0" applyFont="1" applyBorder="1" applyAlignment="1">
      <alignment horizontal="center" wrapText="1"/>
    </xf>
  </cellXfs>
  <cellStyles count="11">
    <cellStyle name="Normal" xfId="0" builtinId="0"/>
    <cellStyle name="Normal 11" xfId="7" xr:uid="{00000000-0005-0000-0000-000001000000}"/>
    <cellStyle name="Normal 12" xfId="8" xr:uid="{00000000-0005-0000-0000-000002000000}"/>
    <cellStyle name="Normal 2" xfId="2" xr:uid="{00000000-0005-0000-0000-000003000000}"/>
    <cellStyle name="Normal 3" xfId="10" xr:uid="{00000000-0005-0000-0000-000004000000}"/>
    <cellStyle name="Normal 5" xfId="4" xr:uid="{00000000-0005-0000-0000-000005000000}"/>
    <cellStyle name="Normal 7" xfId="3" xr:uid="{00000000-0005-0000-0000-000006000000}"/>
    <cellStyle name="Normal 9" xfId="5" xr:uid="{00000000-0005-0000-0000-000007000000}"/>
    <cellStyle name="Normal_system" xfId="9" xr:uid="{00000000-0005-0000-0000-000008000000}"/>
    <cellStyle name="Percent 2 2 2" xfId="1" xr:uid="{00000000-0005-0000-0000-000009000000}"/>
    <cellStyle name="Percent 4"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8834-B56C-4778-A349-F233C0ED7090}">
  <dimension ref="A1:BI72"/>
  <sheetViews>
    <sheetView tabSelected="1" topLeftCell="E1" zoomScale="80" zoomScaleNormal="80" workbookViewId="0">
      <selection activeCell="I1" sqref="I1:N1"/>
    </sheetView>
  </sheetViews>
  <sheetFormatPr defaultRowHeight="14.4" x14ac:dyDescent="0.3"/>
  <cols>
    <col min="1" max="1" width="4.44140625" customWidth="1"/>
    <col min="2" max="7" width="19" customWidth="1"/>
    <col min="8" max="8" width="5.33203125" customWidth="1"/>
    <col min="9" max="13" width="19" customWidth="1"/>
    <col min="16" max="16" width="12.33203125" customWidth="1"/>
    <col min="17" max="17" width="33.33203125" customWidth="1"/>
    <col min="18" max="18" width="13.6640625" style="19" customWidth="1"/>
    <col min="19" max="19" width="11.6640625" style="19" customWidth="1"/>
    <col min="20" max="20" width="8.6640625" style="42"/>
    <col min="24" max="24" width="18.5546875" customWidth="1"/>
    <col min="25" max="31" width="16.6640625" customWidth="1"/>
    <col min="33" max="33" width="27" customWidth="1"/>
    <col min="34" max="34" width="11" customWidth="1"/>
    <col min="35" max="36" width="9" customWidth="1"/>
    <col min="37" max="37" width="20.88671875" customWidth="1"/>
    <col min="38" max="38" width="13.109375" customWidth="1"/>
    <col min="39" max="39" width="8.6640625" style="19"/>
    <col min="42" max="42" width="14.33203125" customWidth="1"/>
    <col min="43" max="43" width="11.33203125" customWidth="1"/>
    <col min="44" max="44" width="11" customWidth="1"/>
    <col min="51" max="51" width="23.44140625" customWidth="1"/>
    <col min="52" max="52" width="15.5546875" customWidth="1"/>
    <col min="53" max="53" width="31.6640625" customWidth="1"/>
    <col min="54" max="54" width="11.6640625" customWidth="1"/>
    <col min="55" max="57" width="12.33203125" customWidth="1"/>
    <col min="58" max="58" width="16" customWidth="1"/>
    <col min="59" max="61" width="14.33203125" customWidth="1"/>
  </cols>
  <sheetData>
    <row r="1" spans="1:61" s="92" customFormat="1" ht="31.5" customHeight="1" x14ac:dyDescent="0.3">
      <c r="A1" s="119"/>
      <c r="B1" s="206" t="s">
        <v>0</v>
      </c>
      <c r="C1" s="206"/>
      <c r="D1" s="206"/>
      <c r="E1" s="206"/>
      <c r="F1" s="206"/>
      <c r="G1" s="206"/>
      <c r="H1" s="119"/>
      <c r="I1" s="227" t="s">
        <v>256</v>
      </c>
      <c r="J1" s="206"/>
      <c r="K1" s="206"/>
      <c r="L1" s="206"/>
      <c r="M1" s="206"/>
      <c r="N1" s="206"/>
      <c r="P1" s="205" t="s">
        <v>35</v>
      </c>
      <c r="Q1" s="205"/>
      <c r="R1" s="205"/>
      <c r="S1" s="205"/>
      <c r="T1" s="205"/>
      <c r="U1" s="205"/>
      <c r="W1" s="206" t="s">
        <v>36</v>
      </c>
      <c r="X1" s="206"/>
      <c r="Y1" s="206"/>
      <c r="Z1" s="206"/>
      <c r="AA1" s="206"/>
      <c r="AB1" s="206"/>
      <c r="AC1" s="206"/>
      <c r="AD1" s="206"/>
      <c r="AE1" s="206"/>
      <c r="AF1" s="206" t="s">
        <v>166</v>
      </c>
      <c r="AG1" s="206"/>
      <c r="AH1" s="206"/>
      <c r="AI1" s="206"/>
      <c r="AJ1" s="206"/>
      <c r="AK1" s="206"/>
      <c r="AL1" s="206"/>
      <c r="AM1" s="206"/>
      <c r="AO1" s="206" t="s">
        <v>196</v>
      </c>
      <c r="AP1" s="206"/>
      <c r="AQ1" s="206"/>
      <c r="AR1" s="206"/>
      <c r="AS1" s="206"/>
      <c r="AT1" s="206"/>
      <c r="AU1" s="206"/>
      <c r="AV1" s="206"/>
      <c r="AX1" s="208" t="s">
        <v>37</v>
      </c>
      <c r="AY1" s="208"/>
      <c r="AZ1" s="208"/>
      <c r="BA1" s="208"/>
      <c r="BB1" s="208"/>
      <c r="BC1" s="208"/>
      <c r="BD1" s="208"/>
      <c r="BF1" s="209" t="s">
        <v>195</v>
      </c>
      <c r="BG1" s="209"/>
      <c r="BH1" s="209"/>
      <c r="BI1" s="209"/>
    </row>
    <row r="2" spans="1:61" ht="15.75" customHeight="1" x14ac:dyDescent="0.3">
      <c r="B2" s="228" t="s">
        <v>219</v>
      </c>
      <c r="C2" s="228"/>
      <c r="D2" s="228"/>
      <c r="E2" s="228"/>
      <c r="F2" s="228"/>
      <c r="G2" s="228"/>
      <c r="H2" s="120"/>
      <c r="P2" s="2" t="s">
        <v>38</v>
      </c>
      <c r="Q2" s="2" t="s">
        <v>39</v>
      </c>
      <c r="R2" s="22" t="s">
        <v>40</v>
      </c>
      <c r="S2" s="22" t="s">
        <v>41</v>
      </c>
      <c r="T2" s="48" t="s">
        <v>49</v>
      </c>
      <c r="U2" s="22"/>
      <c r="X2" s="210" t="s">
        <v>167</v>
      </c>
      <c r="Y2" s="210"/>
      <c r="Z2" s="210"/>
      <c r="AA2" s="210"/>
      <c r="AB2" s="210"/>
      <c r="AC2" s="210"/>
      <c r="AD2" s="210"/>
      <c r="AE2" s="210"/>
      <c r="AF2" s="210"/>
      <c r="AH2" s="74" t="s">
        <v>246</v>
      </c>
      <c r="AI2" s="5"/>
      <c r="AJ2" s="5"/>
      <c r="AK2" s="5"/>
      <c r="AL2" s="5"/>
      <c r="AM2" s="7"/>
      <c r="AO2" s="5"/>
      <c r="AP2" s="23" t="s">
        <v>42</v>
      </c>
      <c r="AQ2" s="5"/>
      <c r="AR2" s="5"/>
      <c r="AS2" s="7"/>
      <c r="AT2" s="7"/>
      <c r="AX2" s="81"/>
      <c r="AY2" s="81"/>
      <c r="AZ2" s="82" t="s">
        <v>108</v>
      </c>
      <c r="BA2" s="83"/>
      <c r="BB2" s="83"/>
      <c r="BC2" s="211" t="s">
        <v>171</v>
      </c>
      <c r="BD2" s="211"/>
      <c r="BE2" s="80"/>
    </row>
    <row r="3" spans="1:61" x14ac:dyDescent="0.3">
      <c r="B3" s="62" t="s">
        <v>1</v>
      </c>
      <c r="C3" s="63"/>
      <c r="D3" s="64"/>
      <c r="E3" s="65" t="s">
        <v>2</v>
      </c>
      <c r="F3" s="65" t="s">
        <v>3</v>
      </c>
      <c r="G3" s="65" t="s">
        <v>4</v>
      </c>
      <c r="H3" s="4"/>
      <c r="J3" s="63"/>
      <c r="K3" s="65" t="s">
        <v>5</v>
      </c>
      <c r="L3" s="65" t="s">
        <v>6</v>
      </c>
      <c r="M3" s="65" t="s">
        <v>7</v>
      </c>
      <c r="P3" s="5"/>
      <c r="Q3" s="5"/>
      <c r="R3" s="71"/>
      <c r="S3" s="71"/>
      <c r="T3" s="44"/>
      <c r="W3" s="212" t="s">
        <v>43</v>
      </c>
      <c r="X3" s="212"/>
      <c r="Y3" s="212"/>
      <c r="Z3" s="212"/>
      <c r="AA3" s="212"/>
      <c r="AB3" s="212"/>
      <c r="AC3" s="212"/>
      <c r="AD3" s="212"/>
      <c r="AE3" s="212"/>
      <c r="AF3" s="5"/>
      <c r="AG3" s="5"/>
      <c r="AH3" s="5"/>
      <c r="AI3" s="5"/>
      <c r="AJ3" s="5"/>
      <c r="AK3" s="5"/>
      <c r="AL3" s="5"/>
      <c r="AM3" s="7"/>
      <c r="AO3" s="5"/>
      <c r="AP3" s="5"/>
      <c r="AQ3" s="5"/>
      <c r="AR3" s="5"/>
      <c r="AS3" s="5"/>
      <c r="AT3" s="5"/>
      <c r="AX3" s="84"/>
      <c r="AY3" s="83"/>
      <c r="AZ3" s="85" t="s">
        <v>44</v>
      </c>
      <c r="BA3" s="85" t="s">
        <v>45</v>
      </c>
      <c r="BB3" s="85" t="s">
        <v>16</v>
      </c>
      <c r="BC3" s="211"/>
      <c r="BD3" s="211"/>
      <c r="BE3" s="80"/>
    </row>
    <row r="4" spans="1:61" ht="15.6" x14ac:dyDescent="0.3">
      <c r="A4" s="20"/>
      <c r="B4" s="5" t="s">
        <v>8</v>
      </c>
      <c r="C4" s="5"/>
      <c r="E4" s="58"/>
      <c r="F4" s="58"/>
      <c r="G4" s="58"/>
      <c r="H4" s="58"/>
      <c r="J4" s="16"/>
      <c r="K4" s="4" t="s">
        <v>9</v>
      </c>
      <c r="L4" s="4" t="s">
        <v>10</v>
      </c>
      <c r="M4" s="4" t="s">
        <v>11</v>
      </c>
      <c r="N4" s="20"/>
      <c r="P4" s="129" t="s">
        <v>46</v>
      </c>
      <c r="Q4" s="130" t="s">
        <v>47</v>
      </c>
      <c r="R4" s="138">
        <v>60</v>
      </c>
      <c r="S4" s="138"/>
      <c r="T4" s="131">
        <f>R4+S4</f>
        <v>60</v>
      </c>
      <c r="U4" s="5"/>
      <c r="W4" s="212" t="s">
        <v>168</v>
      </c>
      <c r="X4" s="212"/>
      <c r="Y4" s="212"/>
      <c r="Z4" s="212"/>
      <c r="AA4" s="212"/>
      <c r="AB4" s="212"/>
      <c r="AC4" s="212"/>
      <c r="AD4" s="212"/>
      <c r="AE4" s="212"/>
      <c r="AF4" s="24"/>
      <c r="AG4" s="188" t="s">
        <v>48</v>
      </c>
      <c r="AH4" s="49" t="s">
        <v>15</v>
      </c>
      <c r="AI4" s="49" t="s">
        <v>17</v>
      </c>
      <c r="AJ4" s="49" t="s">
        <v>220</v>
      </c>
      <c r="AK4" s="189" t="s">
        <v>49</v>
      </c>
      <c r="AL4" s="49" t="s">
        <v>3</v>
      </c>
      <c r="AM4" s="7"/>
      <c r="AO4" s="5"/>
      <c r="AP4" s="5"/>
      <c r="AQ4" s="4" t="s">
        <v>50</v>
      </c>
      <c r="AR4" s="47" t="s">
        <v>51</v>
      </c>
      <c r="AS4" s="47" t="s">
        <v>51</v>
      </c>
      <c r="AT4" s="5"/>
      <c r="AW4" s="68"/>
      <c r="AX4" s="83" t="s">
        <v>52</v>
      </c>
      <c r="AY4" s="83"/>
      <c r="AZ4" s="86"/>
      <c r="BA4" s="86"/>
      <c r="BB4" s="87">
        <f>SUM(AZ4:BA4)</f>
        <v>0</v>
      </c>
      <c r="BC4" s="211"/>
      <c r="BD4" s="211"/>
      <c r="BE4" s="80"/>
      <c r="BF4" s="102"/>
      <c r="BG4" s="101" t="s">
        <v>179</v>
      </c>
      <c r="BH4" s="101" t="s">
        <v>180</v>
      </c>
      <c r="BI4" s="90" t="s">
        <v>49</v>
      </c>
    </row>
    <row r="5" spans="1:61" x14ac:dyDescent="0.3">
      <c r="A5" s="57"/>
      <c r="B5" s="5"/>
      <c r="C5" s="5" t="s">
        <v>12</v>
      </c>
      <c r="E5" s="163">
        <v>5120</v>
      </c>
      <c r="F5" s="163">
        <v>74522.5</v>
      </c>
      <c r="G5" s="164">
        <f>F5/15</f>
        <v>4968.166666666667</v>
      </c>
      <c r="H5" s="6"/>
      <c r="I5" s="3" t="s">
        <v>13</v>
      </c>
      <c r="K5" s="57"/>
      <c r="L5" s="57"/>
      <c r="M5" s="57"/>
      <c r="N5" s="57"/>
      <c r="P5" s="129" t="s">
        <v>53</v>
      </c>
      <c r="Q5" s="130" t="s">
        <v>54</v>
      </c>
      <c r="R5" s="139"/>
      <c r="S5" s="139">
        <v>6</v>
      </c>
      <c r="T5" s="131">
        <f t="shared" ref="T5:T32" si="0">R5+S5</f>
        <v>6</v>
      </c>
      <c r="U5" s="25"/>
      <c r="W5" s="5"/>
      <c r="X5" s="66"/>
      <c r="Y5" s="66"/>
      <c r="Z5" s="67" t="s">
        <v>55</v>
      </c>
      <c r="AA5" s="67"/>
      <c r="AB5" s="67"/>
      <c r="AC5" s="67"/>
      <c r="AD5" s="67"/>
      <c r="AE5" s="66"/>
      <c r="AF5" s="5"/>
      <c r="AG5" s="93" t="s">
        <v>56</v>
      </c>
      <c r="AH5" s="190">
        <v>1031</v>
      </c>
      <c r="AI5" s="190">
        <v>622</v>
      </c>
      <c r="AJ5" s="190">
        <v>2</v>
      </c>
      <c r="AK5" s="13">
        <f>SUM(AH5:AI5)</f>
        <v>1653</v>
      </c>
      <c r="AL5" s="191">
        <v>9723</v>
      </c>
      <c r="AM5" s="7"/>
      <c r="AO5" s="5"/>
      <c r="AP5" s="5"/>
      <c r="AQ5" s="4" t="s">
        <v>57</v>
      </c>
      <c r="AR5" s="4" t="s">
        <v>58</v>
      </c>
      <c r="AS5" s="4" t="s">
        <v>59</v>
      </c>
      <c r="AT5" s="5"/>
      <c r="AW5" s="68"/>
      <c r="AX5" s="83" t="s">
        <v>60</v>
      </c>
      <c r="AY5" s="83"/>
      <c r="AZ5" s="86"/>
      <c r="BA5" s="86"/>
      <c r="BB5" s="87">
        <f t="shared" ref="BB5:BB13" si="1">SUM(AZ5:BA5)</f>
        <v>0</v>
      </c>
      <c r="BC5" s="211"/>
      <c r="BD5" s="211"/>
      <c r="BE5" s="80"/>
      <c r="BF5" s="102" t="s">
        <v>181</v>
      </c>
      <c r="BG5" s="98"/>
      <c r="BH5" s="98"/>
      <c r="BI5" s="98">
        <f>SUM(BG5:BH5)</f>
        <v>0</v>
      </c>
    </row>
    <row r="6" spans="1:61" ht="16.5" customHeight="1" x14ac:dyDescent="0.3">
      <c r="A6" s="51"/>
      <c r="B6" s="5"/>
      <c r="C6" s="5" t="s">
        <v>14</v>
      </c>
      <c r="E6" s="163">
        <v>372</v>
      </c>
      <c r="F6" s="163">
        <v>5550.5</v>
      </c>
      <c r="G6" s="28">
        <f>F6/15</f>
        <v>370.03333333333336</v>
      </c>
      <c r="H6" s="6"/>
      <c r="J6" s="5" t="s">
        <v>15</v>
      </c>
      <c r="K6" s="72">
        <v>3355</v>
      </c>
      <c r="L6" s="72">
        <v>3006</v>
      </c>
      <c r="M6" s="71">
        <v>410</v>
      </c>
      <c r="N6" s="51"/>
      <c r="P6" s="129" t="s">
        <v>61</v>
      </c>
      <c r="Q6" s="130" t="s">
        <v>62</v>
      </c>
      <c r="R6" s="139"/>
      <c r="S6" s="139"/>
      <c r="T6" s="131"/>
      <c r="U6" s="5"/>
      <c r="W6" s="5"/>
      <c r="X6" s="3"/>
      <c r="Y6" s="231" t="s">
        <v>230</v>
      </c>
      <c r="Z6" s="231" t="s">
        <v>231</v>
      </c>
      <c r="AA6" s="231" t="s">
        <v>232</v>
      </c>
      <c r="AB6" s="231" t="s">
        <v>233</v>
      </c>
      <c r="AC6" s="231" t="s">
        <v>234</v>
      </c>
      <c r="AD6" s="231" t="s">
        <v>235</v>
      </c>
      <c r="AE6" s="229" t="s">
        <v>49</v>
      </c>
      <c r="AF6" s="5"/>
      <c r="AG6" s="93" t="s">
        <v>63</v>
      </c>
      <c r="AH6" s="190">
        <v>712</v>
      </c>
      <c r="AI6" s="190">
        <v>240</v>
      </c>
      <c r="AJ6" s="190"/>
      <c r="AK6" s="13">
        <f>SUM(AH6:AI6)</f>
        <v>952</v>
      </c>
      <c r="AL6" s="191">
        <v>5508.5</v>
      </c>
      <c r="AM6" s="7"/>
      <c r="AO6" s="5"/>
      <c r="AP6" s="4" t="s">
        <v>23</v>
      </c>
      <c r="AQ6" s="22" t="s">
        <v>2</v>
      </c>
      <c r="AR6" s="22" t="s">
        <v>2</v>
      </c>
      <c r="AS6" s="22" t="s">
        <v>4</v>
      </c>
      <c r="AT6" s="213" t="s">
        <v>211</v>
      </c>
      <c r="AU6" s="213"/>
      <c r="AV6" s="213"/>
      <c r="AW6" s="68"/>
      <c r="AX6" s="83" t="s">
        <v>64</v>
      </c>
      <c r="AY6" s="83"/>
      <c r="AZ6" s="86"/>
      <c r="BA6" s="86"/>
      <c r="BB6" s="87">
        <f t="shared" si="1"/>
        <v>0</v>
      </c>
      <c r="BC6" s="211"/>
      <c r="BD6" s="211"/>
      <c r="BE6" s="80"/>
      <c r="BF6" s="102" t="s">
        <v>182</v>
      </c>
      <c r="BG6" s="98"/>
      <c r="BH6" s="98"/>
      <c r="BI6" s="98">
        <f t="shared" ref="BI6:BI12" si="2">SUM(BG6:BH6)</f>
        <v>0</v>
      </c>
    </row>
    <row r="7" spans="1:61" x14ac:dyDescent="0.3">
      <c r="A7" s="51"/>
      <c r="C7" s="5" t="s">
        <v>16</v>
      </c>
      <c r="E7" s="8">
        <f>E5+E6</f>
        <v>5492</v>
      </c>
      <c r="F7" s="75">
        <f>F5+F6</f>
        <v>80073</v>
      </c>
      <c r="G7" s="165">
        <f>F7/15</f>
        <v>5338.2</v>
      </c>
      <c r="H7" s="6"/>
      <c r="J7" s="5" t="s">
        <v>17</v>
      </c>
      <c r="K7" s="72">
        <v>5286</v>
      </c>
      <c r="L7" s="72">
        <v>4909</v>
      </c>
      <c r="M7" s="166">
        <v>669</v>
      </c>
      <c r="N7" s="51"/>
      <c r="P7" s="129" t="s">
        <v>65</v>
      </c>
      <c r="Q7" s="130" t="s">
        <v>66</v>
      </c>
      <c r="R7" s="140">
        <v>238</v>
      </c>
      <c r="S7" s="139"/>
      <c r="T7" s="131">
        <f t="shared" si="0"/>
        <v>238</v>
      </c>
      <c r="U7" s="26"/>
      <c r="W7" s="5"/>
      <c r="X7" s="3"/>
      <c r="Y7" s="231"/>
      <c r="Z7" s="231"/>
      <c r="AA7" s="231"/>
      <c r="AB7" s="231"/>
      <c r="AC7" s="231"/>
      <c r="AD7" s="231"/>
      <c r="AE7" s="229"/>
      <c r="AF7" s="5"/>
      <c r="AG7" s="192" t="s">
        <v>16</v>
      </c>
      <c r="AH7" s="13">
        <f>SUM(AH5:AH6)</f>
        <v>1743</v>
      </c>
      <c r="AI7" s="13">
        <f>SUM(AI5:AI6)</f>
        <v>862</v>
      </c>
      <c r="AJ7" s="13">
        <f>SUM(AJ5:AJ6)</f>
        <v>2</v>
      </c>
      <c r="AK7" s="13">
        <f>SUM(AH7:AI7)</f>
        <v>2605</v>
      </c>
      <c r="AL7" s="13">
        <f>SUM(AL5:AL6)</f>
        <v>15231.5</v>
      </c>
      <c r="AM7" s="7"/>
      <c r="AO7" s="5"/>
      <c r="AP7" s="5" t="s">
        <v>67</v>
      </c>
      <c r="AQ7" s="148">
        <v>211</v>
      </c>
      <c r="AR7" s="149">
        <v>193</v>
      </c>
      <c r="AS7" s="149">
        <f>AR7</f>
        <v>193</v>
      </c>
      <c r="AT7" s="213"/>
      <c r="AU7" s="213"/>
      <c r="AV7" s="213"/>
      <c r="AW7" s="68"/>
      <c r="AX7" s="83" t="s">
        <v>68</v>
      </c>
      <c r="AY7" s="83"/>
      <c r="AZ7" s="86"/>
      <c r="BA7" s="86"/>
      <c r="BB7" s="87">
        <f t="shared" si="1"/>
        <v>0</v>
      </c>
      <c r="BC7" s="211"/>
      <c r="BD7" s="211"/>
      <c r="BE7" s="69"/>
      <c r="BF7" s="102" t="s">
        <v>183</v>
      </c>
      <c r="BG7" s="98"/>
      <c r="BH7" s="98"/>
      <c r="BI7" s="98">
        <f t="shared" si="2"/>
        <v>0</v>
      </c>
    </row>
    <row r="8" spans="1:61" x14ac:dyDescent="0.3">
      <c r="A8" s="51"/>
      <c r="B8" s="5" t="s">
        <v>18</v>
      </c>
      <c r="C8" s="5"/>
      <c r="E8" s="51"/>
      <c r="F8" s="51"/>
      <c r="G8" s="70"/>
      <c r="H8" s="70"/>
      <c r="J8" s="5" t="s">
        <v>220</v>
      </c>
      <c r="K8" s="72">
        <v>3</v>
      </c>
      <c r="L8" s="72">
        <v>2</v>
      </c>
      <c r="M8" s="166">
        <v>0</v>
      </c>
      <c r="N8" s="51"/>
      <c r="P8" s="132">
        <v>10</v>
      </c>
      <c r="Q8" s="130" t="s">
        <v>69</v>
      </c>
      <c r="R8" s="139"/>
      <c r="S8" s="139"/>
      <c r="T8" s="131"/>
      <c r="U8" s="5"/>
      <c r="W8" s="5"/>
      <c r="X8" s="3"/>
      <c r="Y8" s="232"/>
      <c r="Z8" s="232"/>
      <c r="AA8" s="232"/>
      <c r="AB8" s="232"/>
      <c r="AC8" s="232"/>
      <c r="AD8" s="232"/>
      <c r="AE8" s="230"/>
      <c r="AF8" s="3"/>
      <c r="AG8" s="3"/>
      <c r="AH8" s="7"/>
      <c r="AI8" s="5"/>
      <c r="AJ8" s="5"/>
      <c r="AK8" s="5"/>
      <c r="AL8" s="5"/>
      <c r="AM8" s="7"/>
      <c r="AO8" s="5"/>
      <c r="AP8" s="5" t="s">
        <v>70</v>
      </c>
      <c r="AQ8" s="148">
        <v>148</v>
      </c>
      <c r="AR8" s="148">
        <v>135</v>
      </c>
      <c r="AS8" s="149">
        <f t="shared" ref="AS8:AS10" si="3">AR8</f>
        <v>135</v>
      </c>
      <c r="AT8" s="19"/>
      <c r="AW8" s="68"/>
      <c r="AX8" s="83" t="s">
        <v>71</v>
      </c>
      <c r="AY8" s="83"/>
      <c r="AZ8" s="86"/>
      <c r="BA8" s="86"/>
      <c r="BB8" s="87">
        <f t="shared" si="1"/>
        <v>0</v>
      </c>
      <c r="BC8" s="211"/>
      <c r="BD8" s="211"/>
      <c r="BE8" s="69"/>
      <c r="BF8" s="102" t="s">
        <v>184</v>
      </c>
      <c r="BG8" s="98"/>
      <c r="BH8" s="98"/>
      <c r="BI8" s="98">
        <f t="shared" si="2"/>
        <v>0</v>
      </c>
    </row>
    <row r="9" spans="1:61" x14ac:dyDescent="0.3">
      <c r="A9" s="57"/>
      <c r="B9" s="5"/>
      <c r="C9" s="5" t="s">
        <v>12</v>
      </c>
      <c r="D9" s="1"/>
      <c r="E9" s="163">
        <v>1694</v>
      </c>
      <c r="F9" s="163">
        <v>8774.5</v>
      </c>
      <c r="G9" s="164">
        <f>F9/15</f>
        <v>584.9666666666667</v>
      </c>
      <c r="H9" s="6"/>
      <c r="J9" s="5" t="s">
        <v>19</v>
      </c>
      <c r="K9" s="72">
        <v>7144</v>
      </c>
      <c r="L9" s="72">
        <v>6579</v>
      </c>
      <c r="M9" s="72">
        <v>978</v>
      </c>
      <c r="N9" s="51"/>
      <c r="P9" s="132">
        <v>11</v>
      </c>
      <c r="Q9" s="130" t="s">
        <v>72</v>
      </c>
      <c r="R9" s="139">
        <v>356</v>
      </c>
      <c r="S9" s="139">
        <v>49</v>
      </c>
      <c r="T9" s="131">
        <f t="shared" si="0"/>
        <v>405</v>
      </c>
      <c r="U9" s="25"/>
      <c r="W9" s="5"/>
      <c r="X9" s="93" t="s">
        <v>73</v>
      </c>
      <c r="Y9" s="96">
        <v>408</v>
      </c>
      <c r="Z9" s="143">
        <v>16</v>
      </c>
      <c r="AA9" s="143">
        <v>469</v>
      </c>
      <c r="AB9" s="143">
        <v>137</v>
      </c>
      <c r="AC9" s="144">
        <v>52</v>
      </c>
      <c r="AD9" s="143">
        <v>3</v>
      </c>
      <c r="AE9" s="145">
        <f>SUM(Y9:AD9)</f>
        <v>1085</v>
      </c>
      <c r="AF9" s="6"/>
      <c r="AG9" s="193" t="s">
        <v>59</v>
      </c>
      <c r="AH9" s="194" t="s">
        <v>2</v>
      </c>
      <c r="AI9" s="117"/>
      <c r="AJ9" s="195" t="s">
        <v>165</v>
      </c>
      <c r="AK9" s="194" t="s">
        <v>74</v>
      </c>
      <c r="AO9" s="5"/>
      <c r="AP9" s="5" t="s">
        <v>75</v>
      </c>
      <c r="AQ9" s="148">
        <v>83</v>
      </c>
      <c r="AR9" s="148">
        <v>72</v>
      </c>
      <c r="AS9" s="149">
        <f t="shared" si="3"/>
        <v>72</v>
      </c>
      <c r="AT9" s="19"/>
      <c r="AW9" s="68"/>
      <c r="AX9" s="83" t="s">
        <v>76</v>
      </c>
      <c r="AY9" s="83"/>
      <c r="AZ9" s="86"/>
      <c r="BA9" s="86"/>
      <c r="BB9" s="87">
        <f t="shared" si="1"/>
        <v>0</v>
      </c>
      <c r="BC9" s="211"/>
      <c r="BD9" s="211"/>
      <c r="BE9" s="69"/>
      <c r="BF9" s="102" t="s">
        <v>185</v>
      </c>
      <c r="BG9" s="98"/>
      <c r="BH9" s="98"/>
      <c r="BI9" s="98">
        <f t="shared" si="2"/>
        <v>0</v>
      </c>
    </row>
    <row r="10" spans="1:61" ht="15.75" customHeight="1" x14ac:dyDescent="0.3">
      <c r="A10" s="61"/>
      <c r="B10" s="5"/>
      <c r="C10" s="5" t="s">
        <v>14</v>
      </c>
      <c r="E10" s="163">
        <v>66</v>
      </c>
      <c r="F10" s="163">
        <v>343.5</v>
      </c>
      <c r="G10" s="28">
        <f>F10/15</f>
        <v>22.9</v>
      </c>
      <c r="H10" s="6"/>
      <c r="I10" s="9"/>
      <c r="J10" s="5" t="s">
        <v>16</v>
      </c>
      <c r="K10" s="10">
        <f>SUM(K6:K8)</f>
        <v>8644</v>
      </c>
      <c r="L10" s="10">
        <f t="shared" ref="L10:M10" si="4">SUM(L6:L8)</f>
        <v>7917</v>
      </c>
      <c r="M10" s="10">
        <f t="shared" si="4"/>
        <v>1079</v>
      </c>
      <c r="N10" s="57"/>
      <c r="P10" s="132">
        <v>13</v>
      </c>
      <c r="Q10" s="130" t="s">
        <v>77</v>
      </c>
      <c r="R10" s="139">
        <v>482</v>
      </c>
      <c r="S10" s="142">
        <v>644</v>
      </c>
      <c r="T10" s="131">
        <f t="shared" si="0"/>
        <v>1126</v>
      </c>
      <c r="U10" s="27"/>
      <c r="W10" s="5"/>
      <c r="X10" s="93" t="s">
        <v>78</v>
      </c>
      <c r="Y10" s="96">
        <v>98</v>
      </c>
      <c r="Z10" s="143">
        <v>3</v>
      </c>
      <c r="AA10" s="143">
        <v>150</v>
      </c>
      <c r="AB10" s="143">
        <v>27</v>
      </c>
      <c r="AC10" s="144">
        <v>18</v>
      </c>
      <c r="AD10" s="143">
        <v>1</v>
      </c>
      <c r="AE10" s="145">
        <f>SUM(Y10:AD10)</f>
        <v>297</v>
      </c>
      <c r="AF10" s="5"/>
      <c r="AG10" s="117" t="s">
        <v>218</v>
      </c>
      <c r="AH10" s="196">
        <v>4</v>
      </c>
      <c r="AI10" s="117"/>
      <c r="AJ10" s="196">
        <v>12</v>
      </c>
      <c r="AK10" s="191">
        <f t="shared" ref="AK10:AK17" si="5">AJ10/12</f>
        <v>1</v>
      </c>
      <c r="AO10" s="5"/>
      <c r="AP10" s="5" t="s">
        <v>80</v>
      </c>
      <c r="AQ10" s="148">
        <v>4</v>
      </c>
      <c r="AR10" s="148">
        <v>4</v>
      </c>
      <c r="AS10" s="149">
        <f t="shared" si="3"/>
        <v>4</v>
      </c>
      <c r="AT10" s="19"/>
      <c r="AW10" s="68"/>
      <c r="AX10" s="83" t="s">
        <v>81</v>
      </c>
      <c r="AY10" s="83"/>
      <c r="AZ10" s="86"/>
      <c r="BA10" s="86"/>
      <c r="BB10" s="87">
        <f t="shared" si="1"/>
        <v>0</v>
      </c>
      <c r="BC10" s="211"/>
      <c r="BD10" s="211"/>
      <c r="BE10" s="69"/>
      <c r="BF10" s="102" t="s">
        <v>76</v>
      </c>
      <c r="BG10" s="98"/>
      <c r="BH10" s="98"/>
      <c r="BI10" s="98">
        <f t="shared" si="2"/>
        <v>0</v>
      </c>
    </row>
    <row r="11" spans="1:61" ht="15.75" customHeight="1" x14ac:dyDescent="0.3">
      <c r="A11" s="57"/>
      <c r="C11" s="5" t="s">
        <v>16</v>
      </c>
      <c r="E11" s="11">
        <f>E9+E10</f>
        <v>1760</v>
      </c>
      <c r="F11" s="76">
        <f>F9+F10</f>
        <v>9118</v>
      </c>
      <c r="G11" s="167">
        <f>F11/15</f>
        <v>607.86666666666667</v>
      </c>
      <c r="H11" s="6"/>
      <c r="J11" s="5" t="s">
        <v>20</v>
      </c>
      <c r="K11" s="7"/>
      <c r="L11" s="168">
        <f>L10/K10</f>
        <v>0.91589541878759828</v>
      </c>
      <c r="M11" s="168">
        <f>M10/L10</f>
        <v>0.13628899835796388</v>
      </c>
      <c r="N11" s="61"/>
      <c r="P11" s="132">
        <v>14</v>
      </c>
      <c r="Q11" s="130" t="s">
        <v>82</v>
      </c>
      <c r="R11" s="139"/>
      <c r="S11" s="142">
        <v>12</v>
      </c>
      <c r="T11" s="131"/>
      <c r="U11" s="5"/>
      <c r="W11" s="5"/>
      <c r="X11" s="93" t="s">
        <v>220</v>
      </c>
      <c r="Y11" s="183"/>
      <c r="Z11" s="184"/>
      <c r="AA11" s="184">
        <v>1</v>
      </c>
      <c r="AB11" s="184"/>
      <c r="AC11" s="184"/>
      <c r="AD11" s="184"/>
      <c r="AE11" s="145">
        <f>SUM(Y11:AD11)</f>
        <v>1</v>
      </c>
      <c r="AF11" s="5"/>
      <c r="AG11" s="93" t="s">
        <v>79</v>
      </c>
      <c r="AH11" s="197">
        <v>83</v>
      </c>
      <c r="AI11" s="117"/>
      <c r="AJ11" s="198">
        <v>335</v>
      </c>
      <c r="AK11" s="191">
        <f t="shared" si="5"/>
        <v>27.916666666666668</v>
      </c>
      <c r="AO11" s="3" t="s">
        <v>83</v>
      </c>
      <c r="AP11" s="5"/>
      <c r="AQ11" s="33">
        <f>SUM(AQ7:AQ10)</f>
        <v>446</v>
      </c>
      <c r="AR11" s="33">
        <f>SUM(AR7:AR10)</f>
        <v>404</v>
      </c>
      <c r="AS11" s="33">
        <f>SUM(AS7:AS10)</f>
        <v>404</v>
      </c>
      <c r="AT11" s="5"/>
      <c r="AW11" s="68"/>
      <c r="AX11" s="83" t="s">
        <v>84</v>
      </c>
      <c r="AY11" s="83"/>
      <c r="AZ11" s="86"/>
      <c r="BA11" s="86"/>
      <c r="BB11" s="87">
        <f t="shared" si="1"/>
        <v>0</v>
      </c>
      <c r="BC11" s="211"/>
      <c r="BD11" s="211"/>
      <c r="BE11" s="69"/>
      <c r="BF11" s="102" t="s">
        <v>81</v>
      </c>
      <c r="BG11" s="98"/>
      <c r="BH11" s="98"/>
      <c r="BI11" s="98">
        <f t="shared" si="2"/>
        <v>0</v>
      </c>
    </row>
    <row r="12" spans="1:61" ht="15.75" customHeight="1" x14ac:dyDescent="0.3">
      <c r="A12" s="57"/>
      <c r="B12" s="3" t="s">
        <v>169</v>
      </c>
      <c r="E12" s="10">
        <f>E7+E11</f>
        <v>7252</v>
      </c>
      <c r="F12" s="77">
        <f>F7+F11</f>
        <v>89191</v>
      </c>
      <c r="G12" s="169">
        <f>G7+G11</f>
        <v>5946.0666666666666</v>
      </c>
      <c r="H12" s="121"/>
      <c r="K12" s="60"/>
      <c r="L12" s="60"/>
      <c r="M12" s="60"/>
      <c r="N12" s="57"/>
      <c r="P12" s="132">
        <v>15</v>
      </c>
      <c r="Q12" s="130" t="s">
        <v>85</v>
      </c>
      <c r="R12" s="139"/>
      <c r="S12" s="142"/>
      <c r="T12" s="131"/>
      <c r="U12" s="5"/>
      <c r="X12" s="185" t="s">
        <v>236</v>
      </c>
      <c r="Y12" s="186">
        <v>4</v>
      </c>
      <c r="Z12" s="187"/>
      <c r="AA12" s="186">
        <v>3</v>
      </c>
      <c r="AB12" s="187"/>
      <c r="AC12" s="186">
        <v>1</v>
      </c>
      <c r="AD12" s="186">
        <v>1</v>
      </c>
      <c r="AE12" s="146">
        <f>SUM(Y12:AD12)</f>
        <v>9</v>
      </c>
      <c r="AF12" s="5"/>
      <c r="AG12" s="93" t="s">
        <v>175</v>
      </c>
      <c r="AH12" s="197">
        <v>113</v>
      </c>
      <c r="AI12" s="117"/>
      <c r="AJ12" s="198">
        <v>423.5</v>
      </c>
      <c r="AK12" s="191">
        <f t="shared" si="5"/>
        <v>35.291666666666664</v>
      </c>
      <c r="AO12" s="5"/>
      <c r="AP12" s="5"/>
      <c r="AQ12" s="5"/>
      <c r="AR12" s="5"/>
      <c r="AS12" s="5"/>
      <c r="AT12" s="5"/>
      <c r="AW12" s="68"/>
      <c r="AX12" s="83" t="s">
        <v>86</v>
      </c>
      <c r="AY12" s="83"/>
      <c r="AZ12" s="86"/>
      <c r="BA12" s="86"/>
      <c r="BB12" s="87">
        <f t="shared" si="1"/>
        <v>0</v>
      </c>
      <c r="BC12" s="211"/>
      <c r="BD12" s="211"/>
      <c r="BE12" s="69"/>
      <c r="BF12" s="102" t="s">
        <v>186</v>
      </c>
      <c r="BG12" s="98"/>
      <c r="BH12" s="98"/>
      <c r="BI12" s="98">
        <f t="shared" si="2"/>
        <v>0</v>
      </c>
    </row>
    <row r="13" spans="1:61" x14ac:dyDescent="0.3">
      <c r="A13" s="51"/>
      <c r="C13" s="5"/>
      <c r="D13" s="5"/>
      <c r="E13" s="51"/>
      <c r="F13" s="51"/>
      <c r="G13" s="51"/>
      <c r="H13" s="51"/>
      <c r="I13" s="3" t="s">
        <v>21</v>
      </c>
      <c r="J13" s="5"/>
      <c r="K13" s="61"/>
      <c r="L13" s="61"/>
      <c r="M13" s="61"/>
      <c r="N13" s="57"/>
      <c r="P13" s="132">
        <v>16</v>
      </c>
      <c r="Q13" s="130" t="s">
        <v>87</v>
      </c>
      <c r="R13" s="139">
        <v>23</v>
      </c>
      <c r="S13" s="142">
        <v>5</v>
      </c>
      <c r="T13" s="131">
        <f t="shared" si="0"/>
        <v>28</v>
      </c>
      <c r="U13" s="25"/>
      <c r="X13" s="185" t="s">
        <v>237</v>
      </c>
      <c r="Y13" s="186">
        <v>105</v>
      </c>
      <c r="Z13" s="187"/>
      <c r="AA13" s="186">
        <v>100</v>
      </c>
      <c r="AB13" s="186">
        <v>12</v>
      </c>
      <c r="AC13" s="186">
        <v>8</v>
      </c>
      <c r="AD13" s="187"/>
      <c r="AE13" s="146">
        <f t="shared" ref="AE13:AE21" si="6">SUM(Y13:AD13)</f>
        <v>225</v>
      </c>
      <c r="AF13" s="19"/>
      <c r="AG13" s="93" t="s">
        <v>176</v>
      </c>
      <c r="AH13" s="196">
        <v>76</v>
      </c>
      <c r="AI13" s="117"/>
      <c r="AJ13" s="191">
        <v>299.5</v>
      </c>
      <c r="AK13" s="191">
        <f t="shared" si="5"/>
        <v>24.958333333333332</v>
      </c>
      <c r="AO13" s="18" t="s">
        <v>88</v>
      </c>
      <c r="AP13" s="5"/>
      <c r="AQ13" s="5"/>
      <c r="AR13" s="29" t="s">
        <v>89</v>
      </c>
      <c r="AS13" s="5"/>
      <c r="AT13" s="5"/>
      <c r="AX13" s="83" t="s">
        <v>90</v>
      </c>
      <c r="AY13" s="83"/>
      <c r="AZ13" s="88"/>
      <c r="BA13" s="88"/>
      <c r="BB13" s="87">
        <f t="shared" si="1"/>
        <v>0</v>
      </c>
      <c r="BC13" s="211"/>
      <c r="BD13" s="211"/>
      <c r="BE13" s="69"/>
      <c r="BF13" s="102" t="s">
        <v>187</v>
      </c>
      <c r="BG13" s="214" t="s">
        <v>188</v>
      </c>
      <c r="BH13" s="215"/>
      <c r="BI13" s="216"/>
    </row>
    <row r="14" spans="1:61" x14ac:dyDescent="0.3">
      <c r="A14" s="51"/>
      <c r="B14" s="2" t="s">
        <v>22</v>
      </c>
      <c r="D14" s="3"/>
      <c r="E14" s="59" t="s">
        <v>2</v>
      </c>
      <c r="F14" s="59" t="s">
        <v>3</v>
      </c>
      <c r="G14" s="59" t="s">
        <v>4</v>
      </c>
      <c r="H14" s="59"/>
      <c r="I14" s="3"/>
      <c r="J14" s="5" t="s">
        <v>15</v>
      </c>
      <c r="K14" s="72">
        <v>469</v>
      </c>
      <c r="L14" s="72">
        <v>412</v>
      </c>
      <c r="M14" s="71">
        <v>263</v>
      </c>
      <c r="N14" s="51"/>
      <c r="P14" s="132">
        <v>19</v>
      </c>
      <c r="Q14" s="130" t="s">
        <v>91</v>
      </c>
      <c r="R14" s="139"/>
      <c r="S14" s="142"/>
      <c r="T14" s="131"/>
      <c r="U14" s="5"/>
      <c r="X14" s="185" t="s">
        <v>238</v>
      </c>
      <c r="Y14" s="187"/>
      <c r="Z14" s="187"/>
      <c r="AA14" s="186">
        <v>1</v>
      </c>
      <c r="AB14" s="187"/>
      <c r="AC14" s="187"/>
      <c r="AD14" s="187"/>
      <c r="AE14" s="146">
        <f t="shared" si="6"/>
        <v>1</v>
      </c>
      <c r="AF14" s="19"/>
      <c r="AG14" s="93" t="s">
        <v>174</v>
      </c>
      <c r="AH14" s="196">
        <v>7</v>
      </c>
      <c r="AI14" s="117"/>
      <c r="AJ14" s="191">
        <v>21</v>
      </c>
      <c r="AK14" s="191">
        <f t="shared" si="5"/>
        <v>1.75</v>
      </c>
      <c r="AO14" s="18" t="s">
        <v>92</v>
      </c>
      <c r="AP14" s="5"/>
      <c r="AQ14" s="29" t="s">
        <v>93</v>
      </c>
      <c r="AR14" s="5"/>
      <c r="AS14" s="5"/>
      <c r="AT14" s="5"/>
      <c r="AX14" s="83"/>
      <c r="AY14" s="83"/>
      <c r="AZ14" s="89">
        <f>SUM(AZ4:AZ13)</f>
        <v>0</v>
      </c>
      <c r="BA14" s="89">
        <f>SUM(BA4:BA13)</f>
        <v>0</v>
      </c>
      <c r="BB14" s="89">
        <f>SUM(BB4:BB13)</f>
        <v>0</v>
      </c>
      <c r="BC14" s="211"/>
      <c r="BD14" s="211"/>
      <c r="BF14" s="103"/>
      <c r="BG14" s="19"/>
      <c r="BH14" s="19"/>
      <c r="BI14" s="19"/>
    </row>
    <row r="15" spans="1:61" x14ac:dyDescent="0.3">
      <c r="A15" s="51"/>
      <c r="B15" s="5" t="s">
        <v>23</v>
      </c>
      <c r="D15" s="5"/>
      <c r="E15" s="51"/>
      <c r="F15" s="51"/>
      <c r="G15" s="70"/>
      <c r="H15" s="70"/>
      <c r="J15" s="5" t="s">
        <v>17</v>
      </c>
      <c r="K15" s="72">
        <v>816</v>
      </c>
      <c r="L15" s="72">
        <v>692</v>
      </c>
      <c r="M15" s="166">
        <v>379</v>
      </c>
      <c r="N15" s="51"/>
      <c r="P15" s="132">
        <v>23</v>
      </c>
      <c r="Q15" s="130" t="s">
        <v>94</v>
      </c>
      <c r="R15" s="139">
        <v>128</v>
      </c>
      <c r="S15" s="142">
        <v>36</v>
      </c>
      <c r="T15" s="131">
        <f t="shared" si="0"/>
        <v>164</v>
      </c>
      <c r="U15" s="25"/>
      <c r="X15" s="185" t="s">
        <v>239</v>
      </c>
      <c r="Y15" s="186">
        <v>6</v>
      </c>
      <c r="Z15" s="186">
        <v>2</v>
      </c>
      <c r="AA15" s="186">
        <v>11</v>
      </c>
      <c r="AB15" s="186">
        <v>1</v>
      </c>
      <c r="AC15" s="186">
        <v>2</v>
      </c>
      <c r="AD15" s="187"/>
      <c r="AE15" s="146">
        <f t="shared" si="6"/>
        <v>22</v>
      </c>
      <c r="AF15" s="19"/>
      <c r="AG15" s="93" t="s">
        <v>172</v>
      </c>
      <c r="AH15" s="196">
        <v>93</v>
      </c>
      <c r="AI15" s="117"/>
      <c r="AJ15" s="191">
        <v>417</v>
      </c>
      <c r="AK15" s="191">
        <f t="shared" si="5"/>
        <v>34.75</v>
      </c>
      <c r="AO15" s="5"/>
      <c r="AP15" s="5"/>
      <c r="AQ15" s="5"/>
      <c r="AR15" s="5"/>
      <c r="AS15" s="5"/>
      <c r="AT15" s="5"/>
      <c r="AX15" s="30"/>
      <c r="AY15" s="5"/>
      <c r="AZ15" s="31"/>
      <c r="BA15" s="31"/>
      <c r="BB15" s="32"/>
      <c r="BC15" s="5"/>
      <c r="BD15" s="5"/>
      <c r="BF15" s="103" t="s">
        <v>189</v>
      </c>
      <c r="BG15" s="19"/>
      <c r="BH15" s="19"/>
      <c r="BI15" s="19"/>
    </row>
    <row r="16" spans="1:61" ht="15" customHeight="1" x14ac:dyDescent="0.3">
      <c r="A16" s="55"/>
      <c r="C16" s="5" t="s">
        <v>12</v>
      </c>
      <c r="E16" s="163">
        <v>937</v>
      </c>
      <c r="F16" s="163">
        <v>9691.5</v>
      </c>
      <c r="G16" s="164">
        <f>F16/12</f>
        <v>807.625</v>
      </c>
      <c r="H16" s="6"/>
      <c r="J16" s="5" t="s">
        <v>220</v>
      </c>
      <c r="K16" s="72">
        <v>1</v>
      </c>
      <c r="L16" s="72">
        <v>1</v>
      </c>
      <c r="M16" s="166">
        <v>0</v>
      </c>
      <c r="N16" s="51"/>
      <c r="P16" s="132">
        <v>24</v>
      </c>
      <c r="Q16" s="130" t="s">
        <v>95</v>
      </c>
      <c r="R16" s="139">
        <v>235</v>
      </c>
      <c r="S16" s="142"/>
      <c r="T16" s="131">
        <f t="shared" si="0"/>
        <v>235</v>
      </c>
      <c r="U16" s="26"/>
      <c r="X16" s="185" t="s">
        <v>240</v>
      </c>
      <c r="Y16" s="186">
        <v>42</v>
      </c>
      <c r="Z16" s="186">
        <v>3</v>
      </c>
      <c r="AA16" s="186">
        <v>74</v>
      </c>
      <c r="AB16" s="186">
        <v>21</v>
      </c>
      <c r="AC16" s="186">
        <v>20</v>
      </c>
      <c r="AD16" s="186">
        <v>1</v>
      </c>
      <c r="AE16" s="146">
        <f t="shared" si="6"/>
        <v>161</v>
      </c>
      <c r="AF16" s="19"/>
      <c r="AG16" s="93" t="s">
        <v>173</v>
      </c>
      <c r="AH16" s="197">
        <v>71</v>
      </c>
      <c r="AI16" s="117"/>
      <c r="AJ16" s="191">
        <v>273</v>
      </c>
      <c r="AK16" s="191">
        <f t="shared" si="5"/>
        <v>22.75</v>
      </c>
      <c r="AO16" s="5"/>
      <c r="AP16" s="4" t="s">
        <v>18</v>
      </c>
      <c r="AQ16" s="22" t="s">
        <v>2</v>
      </c>
      <c r="AR16" s="22" t="s">
        <v>2</v>
      </c>
      <c r="AS16" s="22" t="s">
        <v>4</v>
      </c>
      <c r="AT16" s="217" t="s">
        <v>197</v>
      </c>
      <c r="AU16" s="217"/>
      <c r="AV16" s="217"/>
      <c r="AX16" s="85" t="s">
        <v>96</v>
      </c>
      <c r="AY16" s="5"/>
      <c r="AZ16" s="32"/>
      <c r="BA16" s="32"/>
      <c r="BB16" s="32"/>
      <c r="BC16" s="5"/>
      <c r="BD16" s="5"/>
      <c r="BF16" s="102" t="s">
        <v>190</v>
      </c>
      <c r="BG16" s="214" t="s">
        <v>191</v>
      </c>
      <c r="BH16" s="215"/>
      <c r="BI16" s="216"/>
    </row>
    <row r="17" spans="1:61" ht="15" customHeight="1" x14ac:dyDescent="0.3">
      <c r="A17" s="55"/>
      <c r="C17" s="5" t="s">
        <v>14</v>
      </c>
      <c r="E17" s="163">
        <v>53</v>
      </c>
      <c r="F17" s="163">
        <v>529.5</v>
      </c>
      <c r="G17" s="28">
        <f>F17/12</f>
        <v>44.125</v>
      </c>
      <c r="H17" s="6"/>
      <c r="J17" s="5" t="s">
        <v>19</v>
      </c>
      <c r="K17" s="72">
        <v>1160</v>
      </c>
      <c r="L17" s="72">
        <v>1000</v>
      </c>
      <c r="M17" s="166">
        <v>613</v>
      </c>
      <c r="N17" s="51"/>
      <c r="P17" s="132">
        <v>25</v>
      </c>
      <c r="Q17" s="130" t="s">
        <v>97</v>
      </c>
      <c r="R17" s="139">
        <v>2</v>
      </c>
      <c r="S17" s="142">
        <v>132</v>
      </c>
      <c r="T17" s="131">
        <f t="shared" si="0"/>
        <v>134</v>
      </c>
      <c r="U17" s="25"/>
      <c r="X17" s="185" t="s">
        <v>241</v>
      </c>
      <c r="Y17" s="187"/>
      <c r="Z17" s="187"/>
      <c r="AA17" s="187"/>
      <c r="AB17" s="186">
        <v>1</v>
      </c>
      <c r="AC17" s="187"/>
      <c r="AD17" s="187"/>
      <c r="AE17" s="146">
        <f t="shared" si="6"/>
        <v>1</v>
      </c>
      <c r="AF17" s="19"/>
      <c r="AG17" s="93" t="s">
        <v>49</v>
      </c>
      <c r="AH17" s="196">
        <v>447</v>
      </c>
      <c r="AI17" s="117"/>
      <c r="AJ17" s="199">
        <v>1781</v>
      </c>
      <c r="AK17" s="191">
        <f t="shared" si="5"/>
        <v>148.41666666666666</v>
      </c>
      <c r="AO17" s="5"/>
      <c r="AP17" s="5" t="s">
        <v>98</v>
      </c>
      <c r="AQ17" s="51"/>
      <c r="AR17" s="150">
        <v>707</v>
      </c>
      <c r="AS17" s="147">
        <f>3077.85/12</f>
        <v>256.48750000000001</v>
      </c>
      <c r="AT17" s="217"/>
      <c r="AU17" s="217"/>
      <c r="AV17" s="217"/>
      <c r="AX17" s="81" t="s">
        <v>99</v>
      </c>
      <c r="AY17" s="5"/>
      <c r="AZ17" s="55"/>
      <c r="BA17" s="55"/>
      <c r="BB17" s="7"/>
      <c r="BC17" s="5"/>
      <c r="BD17" s="5"/>
      <c r="BF17" s="102" t="s">
        <v>192</v>
      </c>
      <c r="BG17" s="98"/>
      <c r="BH17" s="98"/>
      <c r="BI17" s="98">
        <f>SUM(BG17:BH17)</f>
        <v>0</v>
      </c>
    </row>
    <row r="18" spans="1:61" ht="15" customHeight="1" x14ac:dyDescent="0.3">
      <c r="A18" s="58"/>
      <c r="C18" s="5" t="s">
        <v>16</v>
      </c>
      <c r="E18" s="8">
        <f>E16+E17</f>
        <v>990</v>
      </c>
      <c r="F18" s="75">
        <f>F16+F17</f>
        <v>10221</v>
      </c>
      <c r="G18" s="165">
        <f>F18/12</f>
        <v>851.75</v>
      </c>
      <c r="H18" s="6"/>
      <c r="J18" s="5" t="s">
        <v>16</v>
      </c>
      <c r="K18" s="10">
        <f>SUM(K14:K16)</f>
        <v>1286</v>
      </c>
      <c r="L18" s="10">
        <f t="shared" ref="L18:M18" si="7">SUM(L14:L16)</f>
        <v>1105</v>
      </c>
      <c r="M18" s="10">
        <f t="shared" si="7"/>
        <v>642</v>
      </c>
      <c r="N18" s="55"/>
      <c r="P18" s="132">
        <v>26</v>
      </c>
      <c r="Q18" s="130" t="s">
        <v>100</v>
      </c>
      <c r="R18" s="139">
        <v>246</v>
      </c>
      <c r="S18" s="142">
        <v>31</v>
      </c>
      <c r="T18" s="131">
        <f t="shared" si="0"/>
        <v>277</v>
      </c>
      <c r="U18" s="25"/>
      <c r="W18" s="5"/>
      <c r="X18" s="185" t="s">
        <v>242</v>
      </c>
      <c r="Y18" s="186">
        <v>315</v>
      </c>
      <c r="Z18" s="186">
        <v>14</v>
      </c>
      <c r="AA18" s="186">
        <v>410</v>
      </c>
      <c r="AB18" s="186">
        <v>122</v>
      </c>
      <c r="AC18" s="186">
        <v>34</v>
      </c>
      <c r="AD18" s="186">
        <v>2</v>
      </c>
      <c r="AE18" s="146">
        <f t="shared" si="6"/>
        <v>897</v>
      </c>
      <c r="AF18" s="19"/>
      <c r="AO18" s="5"/>
      <c r="AP18" s="5" t="s">
        <v>101</v>
      </c>
      <c r="AQ18" s="6"/>
      <c r="AR18" s="150">
        <v>72</v>
      </c>
      <c r="AS18" s="73"/>
      <c r="AT18" s="218" t="s">
        <v>170</v>
      </c>
      <c r="AU18" s="218"/>
      <c r="AV18" s="218"/>
      <c r="AX18" s="81" t="s">
        <v>102</v>
      </c>
      <c r="AY18" s="5"/>
      <c r="AZ18" s="55"/>
      <c r="BA18" s="55"/>
      <c r="BB18" s="7"/>
      <c r="BC18" s="5"/>
      <c r="BD18" s="5"/>
      <c r="BF18" s="102" t="s">
        <v>193</v>
      </c>
      <c r="BG18" s="214" t="s">
        <v>194</v>
      </c>
      <c r="BH18" s="215"/>
      <c r="BI18" s="216"/>
    </row>
    <row r="19" spans="1:61" ht="15" customHeight="1" x14ac:dyDescent="0.3">
      <c r="A19" s="58"/>
      <c r="B19" s="5" t="s">
        <v>18</v>
      </c>
      <c r="D19" s="5"/>
      <c r="E19" s="51"/>
      <c r="F19" s="51"/>
      <c r="G19" s="70"/>
      <c r="H19" s="70"/>
      <c r="J19" s="5" t="s">
        <v>20</v>
      </c>
      <c r="K19" s="7"/>
      <c r="L19" s="168">
        <f>L18/K18</f>
        <v>0.85925349922239502</v>
      </c>
      <c r="M19" s="168">
        <f>M18/L18</f>
        <v>0.58099547511312222</v>
      </c>
      <c r="N19" s="55"/>
      <c r="P19" s="132">
        <v>27</v>
      </c>
      <c r="Q19" s="130" t="s">
        <v>103</v>
      </c>
      <c r="R19" s="139">
        <v>48</v>
      </c>
      <c r="S19" s="142"/>
      <c r="T19" s="131">
        <f t="shared" si="0"/>
        <v>48</v>
      </c>
      <c r="U19" s="25"/>
      <c r="W19" s="5"/>
      <c r="X19" s="185" t="s">
        <v>243</v>
      </c>
      <c r="Y19" s="186">
        <v>23</v>
      </c>
      <c r="Z19" s="187"/>
      <c r="AA19" s="186">
        <v>15</v>
      </c>
      <c r="AB19" s="186">
        <v>6</v>
      </c>
      <c r="AC19" s="186">
        <v>4</v>
      </c>
      <c r="AD19" s="187"/>
      <c r="AE19" s="146">
        <f t="shared" ref="AE19" si="8">SUM(Y19:AD19)</f>
        <v>48</v>
      </c>
      <c r="AF19" s="5"/>
      <c r="AO19" s="3" t="s">
        <v>83</v>
      </c>
      <c r="AP19" s="5"/>
      <c r="AQ19" s="8">
        <f>AQ17+AQ18</f>
        <v>0</v>
      </c>
      <c r="AR19" s="8">
        <f>AR17+AR18</f>
        <v>779</v>
      </c>
      <c r="AS19" s="8">
        <f>AS17+AS18</f>
        <v>256.48750000000001</v>
      </c>
      <c r="AT19" s="218"/>
      <c r="AU19" s="218"/>
      <c r="AV19" s="218"/>
      <c r="AX19" s="81" t="s">
        <v>104</v>
      </c>
      <c r="AY19" s="5"/>
      <c r="AZ19" s="55"/>
      <c r="BA19" s="55"/>
      <c r="BB19" s="7"/>
      <c r="BC19" s="5"/>
      <c r="BD19" s="5"/>
      <c r="BF19" s="103"/>
    </row>
    <row r="20" spans="1:61" ht="15.6" x14ac:dyDescent="0.3">
      <c r="A20" s="58"/>
      <c r="C20" s="5" t="s">
        <v>12</v>
      </c>
      <c r="E20" s="163">
        <v>1086</v>
      </c>
      <c r="F20" s="163">
        <v>5525</v>
      </c>
      <c r="G20" s="164">
        <f>F20/12</f>
        <v>460.41666666666669</v>
      </c>
      <c r="H20" s="6"/>
      <c r="K20" s="60"/>
      <c r="L20" s="60"/>
      <c r="M20" s="60"/>
      <c r="N20" s="58"/>
      <c r="P20" s="132">
        <v>30</v>
      </c>
      <c r="Q20" s="130" t="s">
        <v>105</v>
      </c>
      <c r="R20" s="139">
        <v>108</v>
      </c>
      <c r="S20" s="142"/>
      <c r="T20" s="131">
        <f t="shared" si="0"/>
        <v>108</v>
      </c>
      <c r="U20" s="5"/>
      <c r="W20" s="5"/>
      <c r="X20" s="185" t="s">
        <v>244</v>
      </c>
      <c r="Y20" s="186">
        <v>11</v>
      </c>
      <c r="Z20" s="187"/>
      <c r="AA20" s="186">
        <v>6</v>
      </c>
      <c r="AB20" s="186">
        <v>1</v>
      </c>
      <c r="AC20" s="186">
        <v>1</v>
      </c>
      <c r="AD20" s="187"/>
      <c r="AE20" s="146">
        <f t="shared" si="6"/>
        <v>19</v>
      </c>
      <c r="AF20" s="5"/>
      <c r="AG20" s="56"/>
      <c r="AH20" s="56"/>
      <c r="AI20" s="56"/>
      <c r="AJ20" s="56"/>
      <c r="AK20" s="56"/>
      <c r="AL20" s="56"/>
      <c r="AM20" s="56"/>
      <c r="AO20" s="3" t="s">
        <v>16</v>
      </c>
      <c r="AP20" s="5"/>
      <c r="AQ20" s="33">
        <f>AQ11+AQ19</f>
        <v>446</v>
      </c>
      <c r="AR20" s="33">
        <f>AR11+AR19</f>
        <v>1183</v>
      </c>
      <c r="AS20" s="33">
        <f>AS11+AS19</f>
        <v>660.48749999999995</v>
      </c>
      <c r="AT20" s="218"/>
      <c r="AU20" s="218"/>
      <c r="AV20" s="218"/>
      <c r="AX20" s="83" t="s">
        <v>96</v>
      </c>
      <c r="AY20" s="5"/>
      <c r="AZ20" s="55"/>
      <c r="BA20" s="55"/>
      <c r="BB20" s="7"/>
      <c r="BC20" s="5"/>
      <c r="BD20" s="5"/>
      <c r="BF20" s="91" t="s">
        <v>49</v>
      </c>
      <c r="BG20" s="116">
        <f>SUM(BG5:BG12,BG17)</f>
        <v>0</v>
      </c>
      <c r="BH20" s="116">
        <f t="shared" ref="BH20:BI20" si="9">SUM(BH5:BH12,BH17)</f>
        <v>0</v>
      </c>
      <c r="BI20" s="116">
        <f t="shared" si="9"/>
        <v>0</v>
      </c>
    </row>
    <row r="21" spans="1:61" ht="15.6" x14ac:dyDescent="0.3">
      <c r="A21" s="58"/>
      <c r="C21" s="5" t="s">
        <v>14</v>
      </c>
      <c r="E21" s="163">
        <v>49</v>
      </c>
      <c r="F21" s="163">
        <v>255</v>
      </c>
      <c r="G21" s="28">
        <f>F21/12</f>
        <v>21.25</v>
      </c>
      <c r="H21" s="6"/>
      <c r="I21" s="3" t="s">
        <v>24</v>
      </c>
      <c r="K21" s="60"/>
      <c r="L21" s="60"/>
      <c r="M21" s="60"/>
      <c r="N21" s="58"/>
      <c r="P21" s="132">
        <v>31</v>
      </c>
      <c r="Q21" s="130" t="s">
        <v>106</v>
      </c>
      <c r="R21" s="139">
        <v>342</v>
      </c>
      <c r="S21" s="142">
        <v>98</v>
      </c>
      <c r="T21" s="131">
        <f t="shared" si="0"/>
        <v>440</v>
      </c>
      <c r="U21" s="25"/>
      <c r="W21" s="5"/>
      <c r="X21" s="118" t="s">
        <v>16</v>
      </c>
      <c r="Y21" s="145">
        <f t="shared" ref="Y21:AD21" si="10">SUM(Y12:Y20)</f>
        <v>506</v>
      </c>
      <c r="Z21" s="145">
        <f t="shared" si="10"/>
        <v>19</v>
      </c>
      <c r="AA21" s="145">
        <f t="shared" si="10"/>
        <v>620</v>
      </c>
      <c r="AB21" s="145">
        <f t="shared" si="10"/>
        <v>164</v>
      </c>
      <c r="AC21" s="145">
        <f t="shared" si="10"/>
        <v>70</v>
      </c>
      <c r="AD21" s="145">
        <f t="shared" si="10"/>
        <v>4</v>
      </c>
      <c r="AE21" s="146">
        <f t="shared" si="6"/>
        <v>1383</v>
      </c>
      <c r="AF21" s="5"/>
      <c r="AG21" s="219" t="s">
        <v>114</v>
      </c>
      <c r="AH21" s="219"/>
      <c r="AI21" s="219"/>
      <c r="AJ21" s="219"/>
      <c r="AK21" s="219"/>
      <c r="AL21" s="219"/>
      <c r="AM21" s="53"/>
      <c r="AO21" s="5"/>
      <c r="AP21" s="5"/>
      <c r="AQ21" s="5"/>
      <c r="AR21" s="5"/>
      <c r="AS21" s="5"/>
      <c r="AT21" s="218"/>
      <c r="AU21" s="218"/>
      <c r="AV21" s="218"/>
      <c r="AX21" s="5"/>
      <c r="AY21" s="5"/>
      <c r="AZ21" s="5"/>
      <c r="BA21" s="5"/>
      <c r="BB21" s="5"/>
      <c r="BC21" s="5"/>
      <c r="BD21" s="5"/>
    </row>
    <row r="22" spans="1:61" ht="15.6" x14ac:dyDescent="0.3">
      <c r="A22" s="58"/>
      <c r="C22" s="5" t="s">
        <v>16</v>
      </c>
      <c r="E22" s="11">
        <f>E20+E21</f>
        <v>1135</v>
      </c>
      <c r="F22" s="11">
        <f>F20+F21</f>
        <v>5780</v>
      </c>
      <c r="G22" s="167">
        <f>F22/12</f>
        <v>481.66666666666669</v>
      </c>
      <c r="H22" s="6"/>
      <c r="J22" s="5" t="s">
        <v>15</v>
      </c>
      <c r="K22" s="11">
        <f t="shared" ref="K22:M23" si="11">K6+K14</f>
        <v>3824</v>
      </c>
      <c r="L22" s="164">
        <f t="shared" si="11"/>
        <v>3418</v>
      </c>
      <c r="M22" s="164">
        <f t="shared" si="11"/>
        <v>673</v>
      </c>
      <c r="N22" s="58"/>
      <c r="P22" s="132">
        <v>38</v>
      </c>
      <c r="Q22" s="130" t="s">
        <v>107</v>
      </c>
      <c r="R22" s="139">
        <v>5</v>
      </c>
      <c r="S22" s="142"/>
      <c r="T22" s="131">
        <f t="shared" si="0"/>
        <v>5</v>
      </c>
      <c r="U22" s="26"/>
      <c r="W22" s="5"/>
      <c r="X22" s="5"/>
      <c r="Y22" s="5"/>
      <c r="Z22" s="6"/>
      <c r="AA22" s="6"/>
      <c r="AB22" s="6"/>
      <c r="AC22" s="6"/>
      <c r="AD22" s="6"/>
      <c r="AE22" s="5"/>
      <c r="AF22" s="5"/>
      <c r="AG22" s="53"/>
      <c r="AH22" s="152" t="s">
        <v>210</v>
      </c>
      <c r="AI22" s="53"/>
      <c r="AJ22" s="53"/>
      <c r="AK22" s="52"/>
      <c r="AL22" s="52"/>
      <c r="AM22" s="53"/>
      <c r="AO22" s="5"/>
      <c r="AP22" s="5"/>
      <c r="AQ22" s="5"/>
      <c r="AR22" s="5"/>
      <c r="AS22" s="5"/>
      <c r="AT22" s="5"/>
      <c r="AY22" s="5"/>
      <c r="AZ22" s="5"/>
      <c r="BA22" s="5"/>
      <c r="BB22" s="5"/>
      <c r="BC22" s="5"/>
      <c r="BD22" s="5"/>
    </row>
    <row r="23" spans="1:61" x14ac:dyDescent="0.3">
      <c r="A23" s="58"/>
      <c r="B23" s="3" t="s">
        <v>25</v>
      </c>
      <c r="D23" s="3"/>
      <c r="E23" s="10">
        <f>E18+E22</f>
        <v>2125</v>
      </c>
      <c r="F23" s="77">
        <f>F18+F22</f>
        <v>16001</v>
      </c>
      <c r="G23" s="169">
        <f>F23/12</f>
        <v>1333.4166666666667</v>
      </c>
      <c r="H23" s="121"/>
      <c r="J23" s="5" t="s">
        <v>17</v>
      </c>
      <c r="K23" s="11">
        <f t="shared" si="11"/>
        <v>6102</v>
      </c>
      <c r="L23" s="11">
        <f t="shared" si="11"/>
        <v>5601</v>
      </c>
      <c r="M23" s="13">
        <f t="shared" si="11"/>
        <v>1048</v>
      </c>
      <c r="N23" s="58"/>
      <c r="P23" s="132">
        <v>40</v>
      </c>
      <c r="Q23" s="130" t="s">
        <v>109</v>
      </c>
      <c r="R23" s="139">
        <v>133</v>
      </c>
      <c r="S23" s="142">
        <v>9</v>
      </c>
      <c r="T23" s="131">
        <f t="shared" si="0"/>
        <v>142</v>
      </c>
      <c r="U23" s="25"/>
      <c r="W23" s="5"/>
      <c r="X23" s="5"/>
      <c r="Y23" s="5"/>
      <c r="Z23" s="5"/>
      <c r="AA23" s="5"/>
      <c r="AB23" s="5"/>
      <c r="AC23" s="5"/>
      <c r="AD23" s="5"/>
      <c r="AE23" s="5"/>
      <c r="AF23" s="5"/>
      <c r="AG23" s="115"/>
      <c r="AH23" s="115"/>
      <c r="AI23" s="115"/>
      <c r="AJ23" s="115"/>
      <c r="AK23" s="115"/>
      <c r="AL23" s="115"/>
      <c r="AM23" s="53"/>
      <c r="AO23" s="207" t="s">
        <v>110</v>
      </c>
      <c r="AP23" s="207"/>
      <c r="AQ23" s="207"/>
      <c r="AR23" s="207"/>
      <c r="AS23" s="207"/>
      <c r="AT23" s="207"/>
      <c r="AX23" s="5"/>
      <c r="AY23" s="5"/>
      <c r="AZ23" s="5"/>
      <c r="BA23" s="5"/>
      <c r="BB23" s="5"/>
      <c r="BC23" s="5"/>
      <c r="BD23" s="5"/>
    </row>
    <row r="24" spans="1:61" ht="15.6" x14ac:dyDescent="0.3">
      <c r="A24" s="58"/>
      <c r="D24" s="3"/>
      <c r="E24" s="59"/>
      <c r="F24" s="59"/>
      <c r="G24" s="59"/>
      <c r="H24" s="59"/>
      <c r="J24" s="5"/>
      <c r="K24" s="11"/>
      <c r="L24" s="11"/>
      <c r="M24" s="13"/>
      <c r="N24" s="58"/>
      <c r="P24" s="132">
        <v>42</v>
      </c>
      <c r="Q24" s="130" t="s">
        <v>111</v>
      </c>
      <c r="R24" s="139">
        <v>538</v>
      </c>
      <c r="S24" s="142">
        <v>130</v>
      </c>
      <c r="T24" s="131">
        <f t="shared" si="0"/>
        <v>668</v>
      </c>
      <c r="U24" s="25"/>
      <c r="W24" s="5"/>
      <c r="X24" s="5"/>
      <c r="Y24" s="5"/>
      <c r="Z24" s="5"/>
      <c r="AA24" s="5"/>
      <c r="AB24" s="5"/>
      <c r="AC24" s="5"/>
      <c r="AD24" s="5"/>
      <c r="AE24" s="5"/>
      <c r="AF24" s="21"/>
      <c r="AG24" s="115"/>
      <c r="AH24" s="115"/>
      <c r="AI24" s="115"/>
      <c r="AJ24" s="115"/>
      <c r="AK24" s="115"/>
      <c r="AL24" s="115"/>
      <c r="AM24" s="53"/>
      <c r="AO24" s="5"/>
      <c r="AP24" s="45" t="s">
        <v>112</v>
      </c>
      <c r="AQ24" s="46"/>
      <c r="AR24" s="46"/>
      <c r="AS24" s="46"/>
      <c r="AT24" s="46"/>
      <c r="AX24" s="5"/>
      <c r="AY24" s="5"/>
      <c r="AZ24" s="5"/>
      <c r="BA24" s="5"/>
      <c r="BB24" s="5"/>
      <c r="BC24" s="5"/>
      <c r="BD24" s="5"/>
      <c r="BF24" t="s">
        <v>255</v>
      </c>
    </row>
    <row r="25" spans="1:61" ht="15.6" x14ac:dyDescent="0.3">
      <c r="A25" s="58"/>
      <c r="B25" s="2" t="s">
        <v>26</v>
      </c>
      <c r="C25" s="5"/>
      <c r="D25" s="5"/>
      <c r="E25" s="59" t="s">
        <v>2</v>
      </c>
      <c r="F25" s="59" t="s">
        <v>3</v>
      </c>
      <c r="G25" s="59" t="s">
        <v>4</v>
      </c>
      <c r="H25" s="59"/>
      <c r="J25" s="5" t="s">
        <v>19</v>
      </c>
      <c r="K25" s="8">
        <f t="shared" ref="K25:M26" si="12">K9+K17</f>
        <v>8304</v>
      </c>
      <c r="L25" s="8">
        <f t="shared" si="12"/>
        <v>7579</v>
      </c>
      <c r="M25" s="13">
        <f t="shared" si="12"/>
        <v>1591</v>
      </c>
      <c r="N25" s="58"/>
      <c r="P25" s="132">
        <v>43</v>
      </c>
      <c r="Q25" s="130" t="s">
        <v>113</v>
      </c>
      <c r="R25" s="139"/>
      <c r="S25" s="142"/>
      <c r="T25" s="131"/>
      <c r="U25" s="5"/>
      <c r="W25" s="5"/>
      <c r="X25" s="223" t="s">
        <v>245</v>
      </c>
      <c r="Y25" s="223"/>
      <c r="Z25" s="223"/>
      <c r="AA25" s="223"/>
      <c r="AB25" s="21"/>
      <c r="AC25" s="21"/>
      <c r="AE25" s="21"/>
      <c r="AG25" s="54" t="s">
        <v>48</v>
      </c>
      <c r="AH25" s="153" t="s">
        <v>15</v>
      </c>
      <c r="AI25" s="153" t="s">
        <v>17</v>
      </c>
      <c r="AJ25" s="153"/>
      <c r="AK25" s="153" t="s">
        <v>49</v>
      </c>
      <c r="AL25" s="153" t="s">
        <v>3</v>
      </c>
      <c r="AM25" s="53"/>
      <c r="AO25" s="5"/>
      <c r="AP25" s="5"/>
      <c r="AQ25" s="5"/>
      <c r="AR25" s="5"/>
      <c r="AS25" s="5"/>
      <c r="AT25" s="5"/>
      <c r="AX25" s="224" t="s">
        <v>115</v>
      </c>
      <c r="AY25" s="224"/>
      <c r="AZ25" s="224"/>
      <c r="BA25" s="224"/>
      <c r="BB25" s="224"/>
      <c r="BC25" s="224"/>
      <c r="BD25" s="224"/>
      <c r="BF25" s="200" t="s">
        <v>247</v>
      </c>
      <c r="BG25" s="204"/>
      <c r="BH25" s="204"/>
      <c r="BI25" s="200" t="s">
        <v>248</v>
      </c>
    </row>
    <row r="26" spans="1:61" ht="15.6" x14ac:dyDescent="0.3">
      <c r="A26" s="58"/>
      <c r="B26" s="5" t="s">
        <v>23</v>
      </c>
      <c r="C26" s="5"/>
      <c r="E26" s="51"/>
      <c r="F26" s="51"/>
      <c r="G26" s="70"/>
      <c r="H26" s="70"/>
      <c r="J26" s="5" t="s">
        <v>16</v>
      </c>
      <c r="K26" s="170">
        <f>K10+K18</f>
        <v>9930</v>
      </c>
      <c r="L26" s="171">
        <f t="shared" si="12"/>
        <v>9022</v>
      </c>
      <c r="M26" s="171">
        <f t="shared" si="12"/>
        <v>1721</v>
      </c>
      <c r="N26" s="58"/>
      <c r="P26" s="132">
        <v>44</v>
      </c>
      <c r="Q26" s="130" t="s">
        <v>116</v>
      </c>
      <c r="R26" s="139">
        <v>228</v>
      </c>
      <c r="S26" s="142">
        <v>234</v>
      </c>
      <c r="T26" s="131">
        <f t="shared" si="0"/>
        <v>462</v>
      </c>
      <c r="U26" s="25"/>
      <c r="W26" s="5"/>
      <c r="X26" s="5"/>
      <c r="Y26" s="5"/>
      <c r="Z26" s="5"/>
      <c r="AA26" s="5"/>
      <c r="AB26" s="5"/>
      <c r="AC26" s="5"/>
      <c r="AE26" s="5"/>
      <c r="AG26" s="52" t="s">
        <v>56</v>
      </c>
      <c r="AH26" s="154">
        <v>197</v>
      </c>
      <c r="AI26" s="154">
        <v>381</v>
      </c>
      <c r="AJ26" s="154"/>
      <c r="AK26" s="155">
        <f>SUM(AH26+AI26)</f>
        <v>578</v>
      </c>
      <c r="AL26" s="156">
        <v>2281.5</v>
      </c>
      <c r="AM26" s="53"/>
      <c r="AO26" s="35" t="s">
        <v>119</v>
      </c>
      <c r="AP26" s="36">
        <f>AR11</f>
        <v>404</v>
      </c>
      <c r="AQ26" s="49" t="s">
        <v>2</v>
      </c>
      <c r="AR26" s="49" t="s">
        <v>120</v>
      </c>
      <c r="AS26" s="5"/>
      <c r="AT26" s="4"/>
      <c r="AX26" s="225" t="s">
        <v>121</v>
      </c>
      <c r="AY26" s="225"/>
      <c r="AZ26" s="225"/>
      <c r="BA26" s="225"/>
      <c r="BB26" s="225"/>
      <c r="BC26" s="225"/>
      <c r="BD26" s="225"/>
      <c r="BF26" s="201" t="s">
        <v>249</v>
      </c>
      <c r="BG26" s="204"/>
      <c r="BH26" s="204"/>
      <c r="BI26" s="202">
        <v>169</v>
      </c>
    </row>
    <row r="27" spans="1:61" ht="15.6" x14ac:dyDescent="0.3">
      <c r="A27" s="21"/>
      <c r="B27" s="5"/>
      <c r="C27" s="5" t="s">
        <v>12</v>
      </c>
      <c r="E27" s="11">
        <f t="shared" ref="E27:G29" si="13">E5+E16</f>
        <v>6057</v>
      </c>
      <c r="F27" s="76">
        <f t="shared" si="13"/>
        <v>84214</v>
      </c>
      <c r="G27" s="172">
        <f t="shared" si="13"/>
        <v>5775.791666666667</v>
      </c>
      <c r="H27" s="6"/>
      <c r="J27" s="5" t="s">
        <v>20</v>
      </c>
      <c r="K27" s="5"/>
      <c r="L27" s="173">
        <f>L26/K26</f>
        <v>0.90855991943605241</v>
      </c>
      <c r="M27" s="173">
        <f>M26/L26</f>
        <v>0.19075592994901353</v>
      </c>
      <c r="N27" s="58"/>
      <c r="P27" s="132">
        <v>45</v>
      </c>
      <c r="Q27" s="130" t="s">
        <v>122</v>
      </c>
      <c r="R27" s="139">
        <v>298</v>
      </c>
      <c r="S27" s="142">
        <v>14</v>
      </c>
      <c r="T27" s="131">
        <f t="shared" si="0"/>
        <v>312</v>
      </c>
      <c r="U27" s="25"/>
      <c r="W27" s="5"/>
      <c r="X27" s="93"/>
      <c r="Y27" s="94" t="s">
        <v>117</v>
      </c>
      <c r="Z27" s="94" t="s">
        <v>118</v>
      </c>
      <c r="AA27" s="94" t="s">
        <v>49</v>
      </c>
      <c r="AB27" s="22"/>
      <c r="AC27" s="22"/>
      <c r="AE27" s="5"/>
      <c r="AG27" s="52" t="s">
        <v>63</v>
      </c>
      <c r="AH27" s="154">
        <v>8</v>
      </c>
      <c r="AI27" s="154">
        <v>35</v>
      </c>
      <c r="AJ27" s="154"/>
      <c r="AK27" s="155">
        <f>SUM(AH27+AI27)</f>
        <v>43</v>
      </c>
      <c r="AL27" s="156">
        <v>141</v>
      </c>
      <c r="AM27" s="53"/>
      <c r="AO27" s="5" t="s">
        <v>124</v>
      </c>
      <c r="AP27" s="5"/>
      <c r="AQ27" s="151">
        <v>354</v>
      </c>
      <c r="AR27" s="39">
        <f>AQ27/$AQ$32</f>
        <v>0.87623762376237624</v>
      </c>
      <c r="AS27" s="7"/>
      <c r="AT27" s="7"/>
      <c r="AX27" s="5"/>
      <c r="AY27" s="5"/>
      <c r="AZ27" s="5"/>
      <c r="BA27" s="5"/>
      <c r="BB27" s="5"/>
      <c r="BC27" s="5"/>
      <c r="BD27" s="5"/>
      <c r="BF27" s="201" t="s">
        <v>183</v>
      </c>
      <c r="BG27" s="204"/>
      <c r="BH27" s="204"/>
      <c r="BI27" s="202">
        <v>318</v>
      </c>
    </row>
    <row r="28" spans="1:61" ht="15.6" x14ac:dyDescent="0.3">
      <c r="B28" s="5"/>
      <c r="C28" s="5" t="s">
        <v>14</v>
      </c>
      <c r="E28" s="78">
        <f>E6+E17</f>
        <v>425</v>
      </c>
      <c r="F28" s="79">
        <f>F6+F17</f>
        <v>6080</v>
      </c>
      <c r="G28" s="165">
        <f t="shared" si="13"/>
        <v>414.15833333333336</v>
      </c>
      <c r="H28" s="6"/>
      <c r="K28" s="58"/>
      <c r="L28" s="58"/>
      <c r="M28" s="58"/>
      <c r="N28" s="58"/>
      <c r="P28" s="132">
        <v>46</v>
      </c>
      <c r="Q28" s="130" t="s">
        <v>125</v>
      </c>
      <c r="R28" s="139"/>
      <c r="S28" s="142"/>
      <c r="T28" s="131"/>
      <c r="U28" s="5"/>
      <c r="W28" s="5"/>
      <c r="X28" s="93" t="s">
        <v>123</v>
      </c>
      <c r="Y28" s="98">
        <v>1045</v>
      </c>
      <c r="Z28" s="98">
        <v>1336</v>
      </c>
      <c r="AA28" s="99">
        <f>SUM(Y28:Z28)</f>
        <v>2381</v>
      </c>
      <c r="AB28" s="6"/>
      <c r="AC28" s="6"/>
      <c r="AE28" s="7"/>
      <c r="AG28" s="54" t="s">
        <v>16</v>
      </c>
      <c r="AH28" s="155">
        <f>SUM(AH26:AH27)</f>
        <v>205</v>
      </c>
      <c r="AI28" s="155">
        <f>SUM(AI26:AI27)</f>
        <v>416</v>
      </c>
      <c r="AJ28" s="155"/>
      <c r="AK28" s="155">
        <f>SUM(AH28:AI28)</f>
        <v>621</v>
      </c>
      <c r="AL28" s="156">
        <f>SUM(AL26:AL27)</f>
        <v>2422.5</v>
      </c>
      <c r="AM28" s="53"/>
      <c r="AO28" s="5" t="s">
        <v>127</v>
      </c>
      <c r="AP28" s="5"/>
      <c r="AQ28" s="151">
        <v>19</v>
      </c>
      <c r="AR28" s="39">
        <f t="shared" ref="AR28:AR32" si="14">AQ28/$AQ$32</f>
        <v>4.702970297029703E-2</v>
      </c>
      <c r="AS28" s="7"/>
      <c r="AT28" s="7"/>
      <c r="AX28" s="7"/>
      <c r="AY28" s="7"/>
      <c r="AZ28" s="22" t="s">
        <v>128</v>
      </c>
      <c r="BA28" s="22" t="s">
        <v>129</v>
      </c>
      <c r="BB28" s="22" t="s">
        <v>49</v>
      </c>
      <c r="BC28" s="5"/>
      <c r="BD28" s="5"/>
      <c r="BF28" s="201" t="s">
        <v>250</v>
      </c>
      <c r="BG28" s="204"/>
      <c r="BH28" s="204"/>
      <c r="BI28" s="202">
        <v>60</v>
      </c>
    </row>
    <row r="29" spans="1:61" ht="15.6" x14ac:dyDescent="0.3">
      <c r="A29" s="4"/>
      <c r="C29" s="5" t="s">
        <v>16</v>
      </c>
      <c r="E29" s="8">
        <f t="shared" si="13"/>
        <v>6482</v>
      </c>
      <c r="F29" s="75">
        <f t="shared" si="13"/>
        <v>90294</v>
      </c>
      <c r="G29" s="34">
        <f t="shared" si="13"/>
        <v>6189.95</v>
      </c>
      <c r="H29" s="6"/>
      <c r="K29" s="58"/>
      <c r="L29" s="58"/>
      <c r="M29" s="58"/>
      <c r="N29" s="58"/>
      <c r="P29" s="132">
        <v>50</v>
      </c>
      <c r="Q29" s="130" t="s">
        <v>130</v>
      </c>
      <c r="R29" s="139">
        <v>246</v>
      </c>
      <c r="S29" s="142"/>
      <c r="T29" s="131">
        <f t="shared" si="0"/>
        <v>246</v>
      </c>
      <c r="U29" s="26"/>
      <c r="W29" s="5"/>
      <c r="X29" s="93" t="s">
        <v>126</v>
      </c>
      <c r="Y29" s="98">
        <v>964</v>
      </c>
      <c r="Z29" s="98">
        <v>1171</v>
      </c>
      <c r="AA29" s="99">
        <f>SUM(Y29:Z29)</f>
        <v>2135</v>
      </c>
      <c r="AB29" s="6"/>
      <c r="AC29" s="6"/>
      <c r="AE29" s="7"/>
      <c r="AG29" s="54"/>
      <c r="AH29" s="53"/>
      <c r="AI29" s="53"/>
      <c r="AJ29" s="53"/>
      <c r="AK29" s="53"/>
      <c r="AL29" s="114"/>
      <c r="AM29" s="53"/>
      <c r="AO29" s="5" t="s">
        <v>132</v>
      </c>
      <c r="AP29" s="5"/>
      <c r="AQ29" s="151">
        <v>31</v>
      </c>
      <c r="AR29" s="39">
        <f t="shared" si="14"/>
        <v>7.6732673267326731E-2</v>
      </c>
      <c r="AS29" s="6"/>
      <c r="AT29" s="6"/>
      <c r="AX29" s="6"/>
      <c r="AY29" s="6"/>
      <c r="AZ29" s="22" t="s">
        <v>3</v>
      </c>
      <c r="BA29" s="22" t="s">
        <v>3</v>
      </c>
      <c r="BB29" s="22" t="s">
        <v>3</v>
      </c>
      <c r="BC29" s="4" t="s">
        <v>4</v>
      </c>
      <c r="BD29" s="5"/>
      <c r="BF29" s="201" t="s">
        <v>181</v>
      </c>
      <c r="BG29" s="204"/>
      <c r="BH29" s="204"/>
      <c r="BI29" s="202">
        <v>311</v>
      </c>
    </row>
    <row r="30" spans="1:61" ht="15.6" x14ac:dyDescent="0.3">
      <c r="A30" s="16"/>
      <c r="B30" s="5" t="s">
        <v>18</v>
      </c>
      <c r="C30" s="5"/>
      <c r="E30" s="51"/>
      <c r="F30" s="51"/>
      <c r="G30" s="70"/>
      <c r="H30" s="70"/>
      <c r="I30" s="224" t="s">
        <v>27</v>
      </c>
      <c r="J30" s="224"/>
      <c r="K30" s="224"/>
      <c r="L30" s="224"/>
      <c r="M30" s="224"/>
      <c r="N30" s="224"/>
      <c r="P30" s="132">
        <v>51</v>
      </c>
      <c r="Q30" s="130" t="s">
        <v>133</v>
      </c>
      <c r="R30" s="139">
        <v>1354</v>
      </c>
      <c r="S30" s="142">
        <v>372</v>
      </c>
      <c r="T30" s="131">
        <f t="shared" si="0"/>
        <v>1726</v>
      </c>
      <c r="U30" s="25"/>
      <c r="W30" s="5"/>
      <c r="X30" s="93" t="s">
        <v>131</v>
      </c>
      <c r="Y30" s="100">
        <v>1</v>
      </c>
      <c r="Z30" s="100">
        <v>1</v>
      </c>
      <c r="AA30" s="100">
        <v>1</v>
      </c>
      <c r="AB30" s="43"/>
      <c r="AC30" s="43"/>
      <c r="AE30" s="7"/>
      <c r="AF30" s="52"/>
      <c r="AG30" s="54" t="s">
        <v>59</v>
      </c>
      <c r="AH30" s="220" t="s">
        <v>215</v>
      </c>
      <c r="AI30" s="221"/>
      <c r="AJ30" s="161"/>
      <c r="AK30" s="153" t="s">
        <v>216</v>
      </c>
      <c r="AL30" s="153" t="s">
        <v>74</v>
      </c>
      <c r="AM30" s="53"/>
      <c r="AO30" s="5" t="s">
        <v>134</v>
      </c>
      <c r="AP30" s="5"/>
      <c r="AQ30" s="50">
        <v>0</v>
      </c>
      <c r="AR30" s="39">
        <f t="shared" si="14"/>
        <v>0</v>
      </c>
      <c r="AS30" s="6"/>
      <c r="AT30" s="6"/>
      <c r="AX30" s="4" t="s">
        <v>135</v>
      </c>
      <c r="AY30" s="5"/>
      <c r="AZ30" s="5"/>
      <c r="BA30" s="5"/>
      <c r="BB30" s="5"/>
      <c r="BC30" s="5"/>
      <c r="BD30" s="5"/>
      <c r="BF30" s="201" t="s">
        <v>251</v>
      </c>
      <c r="BG30" s="204"/>
      <c r="BH30" s="204"/>
      <c r="BI30" s="202">
        <v>161</v>
      </c>
    </row>
    <row r="31" spans="1:61" ht="15.6" x14ac:dyDescent="0.3">
      <c r="A31" s="7"/>
      <c r="B31" s="5"/>
      <c r="C31" s="5" t="s">
        <v>12</v>
      </c>
      <c r="E31" s="11">
        <f t="shared" ref="E31:G33" si="15">E9+E20</f>
        <v>2780</v>
      </c>
      <c r="F31" s="76">
        <f t="shared" si="15"/>
        <v>14299.5</v>
      </c>
      <c r="G31" s="172">
        <f t="shared" si="15"/>
        <v>1045.3833333333334</v>
      </c>
      <c r="H31" s="6"/>
      <c r="P31" s="132">
        <v>52</v>
      </c>
      <c r="Q31" s="130" t="s">
        <v>136</v>
      </c>
      <c r="R31" s="139">
        <v>1029</v>
      </c>
      <c r="S31" s="142">
        <v>77</v>
      </c>
      <c r="T31" s="131">
        <f t="shared" si="0"/>
        <v>1106</v>
      </c>
      <c r="U31" s="25"/>
      <c r="W31" s="5"/>
      <c r="X31" s="5"/>
      <c r="Y31" s="5"/>
      <c r="Z31" s="7"/>
      <c r="AA31" s="7"/>
      <c r="AB31" s="7"/>
      <c r="AC31" s="7"/>
      <c r="AD31" s="7"/>
      <c r="AE31" s="5"/>
      <c r="AF31" s="54"/>
      <c r="AG31" s="52" t="s">
        <v>212</v>
      </c>
      <c r="AH31" s="222">
        <v>95</v>
      </c>
      <c r="AI31" s="222"/>
      <c r="AJ31" s="154"/>
      <c r="AK31" s="154">
        <v>293.5</v>
      </c>
      <c r="AL31" s="157">
        <f>AK31/12</f>
        <v>24.458333333333332</v>
      </c>
      <c r="AM31" s="53"/>
      <c r="AO31" s="5" t="s">
        <v>138</v>
      </c>
      <c r="AP31" s="5"/>
      <c r="AQ31" s="50">
        <v>0</v>
      </c>
      <c r="AR31" s="39">
        <f t="shared" si="14"/>
        <v>0</v>
      </c>
      <c r="AS31" s="6"/>
      <c r="AT31" s="6"/>
      <c r="AX31" s="37" t="s">
        <v>139</v>
      </c>
      <c r="AY31" s="5"/>
      <c r="AZ31" s="160">
        <v>53703.5</v>
      </c>
      <c r="BA31" s="150">
        <v>6635.5</v>
      </c>
      <c r="BB31" s="11">
        <f>SUM(AZ31:BA31)</f>
        <v>60339</v>
      </c>
      <c r="BC31" s="14">
        <f>BB31/15</f>
        <v>4022.6</v>
      </c>
      <c r="BD31" s="5"/>
      <c r="BF31" s="201" t="s">
        <v>102</v>
      </c>
      <c r="BG31" s="204"/>
      <c r="BH31" s="204"/>
      <c r="BI31" s="202">
        <v>45</v>
      </c>
    </row>
    <row r="32" spans="1:61" ht="15.6" x14ac:dyDescent="0.3">
      <c r="A32" s="7"/>
      <c r="B32" s="5"/>
      <c r="C32" s="5" t="s">
        <v>14</v>
      </c>
      <c r="E32" s="78">
        <f t="shared" si="15"/>
        <v>115</v>
      </c>
      <c r="F32" s="79">
        <f t="shared" si="15"/>
        <v>598.5</v>
      </c>
      <c r="G32" s="167">
        <f t="shared" si="15"/>
        <v>44.15</v>
      </c>
      <c r="H32" s="6"/>
      <c r="K32" s="229" t="s">
        <v>28</v>
      </c>
      <c r="L32" s="229"/>
      <c r="M32" s="229" t="s">
        <v>29</v>
      </c>
      <c r="N32" s="229"/>
      <c r="P32" s="132">
        <v>54</v>
      </c>
      <c r="Q32" s="130" t="s">
        <v>140</v>
      </c>
      <c r="R32" s="139">
        <v>95</v>
      </c>
      <c r="S32" s="142">
        <v>18</v>
      </c>
      <c r="T32" s="133">
        <f t="shared" si="0"/>
        <v>113</v>
      </c>
      <c r="U32" s="25"/>
      <c r="W32" s="3"/>
      <c r="X32" s="2" t="s">
        <v>137</v>
      </c>
      <c r="Y32" s="7"/>
      <c r="Z32" s="5"/>
      <c r="AB32" s="7"/>
      <c r="AC32" s="7"/>
      <c r="AD32" s="7"/>
      <c r="AE32" s="7"/>
      <c r="AF32" s="53"/>
      <c r="AG32" s="52" t="s">
        <v>153</v>
      </c>
      <c r="AH32" s="53"/>
      <c r="AI32" s="158"/>
      <c r="AJ32" s="158"/>
      <c r="AK32" s="53"/>
      <c r="AL32" s="53"/>
      <c r="AM32" s="53"/>
      <c r="AO32" s="3" t="s">
        <v>16</v>
      </c>
      <c r="AP32" s="5"/>
      <c r="AQ32" s="13">
        <f>SUM(AQ27:AQ31)</f>
        <v>404</v>
      </c>
      <c r="AR32" s="39">
        <f t="shared" si="14"/>
        <v>1</v>
      </c>
      <c r="AS32" s="6"/>
      <c r="AT32" s="6"/>
      <c r="AX32" s="37" t="s">
        <v>142</v>
      </c>
      <c r="AY32" s="5"/>
      <c r="AZ32" s="150">
        <v>26232.5</v>
      </c>
      <c r="BA32" s="150">
        <v>2861.5</v>
      </c>
      <c r="BB32" s="11">
        <f>SUM(AZ32:BA32)</f>
        <v>29094</v>
      </c>
      <c r="BC32" s="14">
        <f>BB32/15</f>
        <v>1939.6</v>
      </c>
      <c r="BD32" s="7"/>
      <c r="BF32" s="201" t="s">
        <v>252</v>
      </c>
      <c r="BG32" s="204"/>
      <c r="BH32" s="204"/>
      <c r="BI32" s="202">
        <v>24</v>
      </c>
    </row>
    <row r="33" spans="1:61" ht="15.6" x14ac:dyDescent="0.3">
      <c r="A33" s="7"/>
      <c r="C33" s="5" t="s">
        <v>16</v>
      </c>
      <c r="E33" s="8">
        <f t="shared" si="15"/>
        <v>2895</v>
      </c>
      <c r="F33" s="75">
        <f t="shared" si="15"/>
        <v>14898</v>
      </c>
      <c r="G33" s="34">
        <f t="shared" si="15"/>
        <v>1089.5333333333333</v>
      </c>
      <c r="H33" s="6"/>
      <c r="I33" s="2"/>
      <c r="K33" s="4" t="s">
        <v>30</v>
      </c>
      <c r="L33" s="4" t="s">
        <v>31</v>
      </c>
      <c r="M33" s="4" t="s">
        <v>30</v>
      </c>
      <c r="N33" s="16" t="s">
        <v>31</v>
      </c>
      <c r="P33" s="132" t="s">
        <v>143</v>
      </c>
      <c r="Q33" s="130" t="s">
        <v>144</v>
      </c>
      <c r="R33" s="138"/>
      <c r="S33" s="138"/>
      <c r="T33" s="134"/>
      <c r="U33" s="19"/>
      <c r="W33" s="5"/>
      <c r="X33" s="96"/>
      <c r="Y33" s="95" t="s">
        <v>141</v>
      </c>
      <c r="Z33" s="125">
        <v>1907</v>
      </c>
      <c r="AB33" s="38"/>
      <c r="AC33" s="38"/>
      <c r="AD33" s="38"/>
      <c r="AE33" s="7"/>
      <c r="AF33" s="53"/>
      <c r="AG33" s="52" t="s">
        <v>156</v>
      </c>
      <c r="AH33" s="53"/>
      <c r="AI33" s="158"/>
      <c r="AJ33" s="158"/>
      <c r="AK33" s="53"/>
      <c r="AL33" s="53"/>
      <c r="AO33" s="37" t="s">
        <v>146</v>
      </c>
      <c r="AP33" s="5" t="s">
        <v>147</v>
      </c>
      <c r="AQ33" s="5"/>
      <c r="AR33" s="5"/>
      <c r="AS33" s="5"/>
      <c r="AT33" s="5"/>
      <c r="AX33" s="5"/>
      <c r="AY33" s="5"/>
      <c r="AZ33" s="8">
        <f>SUM(AZ31:AZ32)</f>
        <v>79936</v>
      </c>
      <c r="BA33" s="8">
        <f>SUM(BA31:BA32)</f>
        <v>9497</v>
      </c>
      <c r="BB33" s="11">
        <f>SUM(AZ33:BA33)</f>
        <v>89433</v>
      </c>
      <c r="BC33" s="14">
        <f>BB33/15</f>
        <v>5962.2</v>
      </c>
      <c r="BD33" s="5"/>
      <c r="BF33" s="201" t="s">
        <v>253</v>
      </c>
      <c r="BG33" s="204"/>
      <c r="BH33" s="204"/>
      <c r="BI33" s="202">
        <v>12</v>
      </c>
    </row>
    <row r="34" spans="1:61" ht="15.6" x14ac:dyDescent="0.3">
      <c r="A34" s="7"/>
      <c r="B34" s="3" t="s">
        <v>32</v>
      </c>
      <c r="E34" s="10">
        <f>E29+E33</f>
        <v>9377</v>
      </c>
      <c r="F34" s="77">
        <f>F29+F33</f>
        <v>105192</v>
      </c>
      <c r="G34" s="169">
        <f>G29+G33</f>
        <v>7279.4833333333336</v>
      </c>
      <c r="H34" s="121"/>
      <c r="J34" s="174"/>
      <c r="K34" s="58"/>
      <c r="L34" s="58"/>
      <c r="M34" s="58"/>
      <c r="N34" s="58"/>
      <c r="P34" s="135"/>
      <c r="Q34" s="136" t="s">
        <v>148</v>
      </c>
      <c r="R34" s="141">
        <f>SUM(R4:R33)</f>
        <v>6194</v>
      </c>
      <c r="S34" s="141">
        <f>SUM(S4:S33)</f>
        <v>1867</v>
      </c>
      <c r="T34" s="131">
        <f>R34+S34</f>
        <v>8061</v>
      </c>
      <c r="U34" s="38"/>
      <c r="W34" s="5"/>
      <c r="X34" s="96"/>
      <c r="Y34" s="95" t="s">
        <v>145</v>
      </c>
      <c r="Z34" s="97">
        <v>103</v>
      </c>
      <c r="AB34" s="5"/>
      <c r="AC34" s="5"/>
      <c r="AD34" s="5"/>
      <c r="AE34" s="5"/>
      <c r="AF34" s="52"/>
      <c r="AG34" s="159" t="s">
        <v>217</v>
      </c>
      <c r="AH34" s="52"/>
      <c r="AI34" s="52"/>
      <c r="AJ34" s="52"/>
      <c r="AK34" s="52"/>
      <c r="AL34" s="52"/>
      <c r="AO34" s="5" t="s">
        <v>150</v>
      </c>
      <c r="AP34" s="5"/>
      <c r="AQ34" s="5"/>
      <c r="AR34" s="5"/>
      <c r="AS34" s="5"/>
      <c r="AT34" s="5"/>
      <c r="AX34" s="5"/>
      <c r="AY34" s="5"/>
      <c r="AZ34" s="5"/>
      <c r="BA34" s="5"/>
      <c r="BB34" s="5"/>
      <c r="BC34" s="5"/>
      <c r="BD34" s="5"/>
      <c r="BF34" s="201" t="s">
        <v>254</v>
      </c>
      <c r="BG34" s="204"/>
      <c r="BH34" s="204"/>
      <c r="BI34" s="202">
        <v>12</v>
      </c>
    </row>
    <row r="35" spans="1:61" ht="15.6" x14ac:dyDescent="0.3">
      <c r="B35" s="17"/>
      <c r="C35" s="18"/>
      <c r="D35" s="17"/>
      <c r="E35" s="17"/>
      <c r="F35" s="17"/>
      <c r="G35" s="17"/>
      <c r="H35" s="17"/>
      <c r="J35" s="5" t="s">
        <v>177</v>
      </c>
      <c r="K35" s="73">
        <v>501.48</v>
      </c>
      <c r="L35" s="73">
        <v>250</v>
      </c>
      <c r="M35" s="73">
        <v>490</v>
      </c>
      <c r="N35" s="73">
        <v>8</v>
      </c>
      <c r="P35" s="178" t="s">
        <v>229</v>
      </c>
      <c r="Q35" s="30" t="s">
        <v>151</v>
      </c>
      <c r="R35" s="6">
        <v>1058</v>
      </c>
      <c r="S35" s="6">
        <v>258</v>
      </c>
      <c r="T35" s="182">
        <f>R35+S35</f>
        <v>1316</v>
      </c>
      <c r="U35" s="19"/>
      <c r="W35" s="5"/>
      <c r="X35" s="96"/>
      <c r="Y35" s="95" t="s">
        <v>149</v>
      </c>
      <c r="Z35" s="125">
        <v>2010</v>
      </c>
      <c r="AB35" s="5"/>
      <c r="AC35" s="5"/>
      <c r="AD35" s="5"/>
      <c r="AE35" s="5"/>
      <c r="AF35" s="53"/>
      <c r="AO35" s="41" t="s">
        <v>154</v>
      </c>
      <c r="AP35" s="17"/>
      <c r="AQ35" s="17"/>
      <c r="AR35" s="17"/>
      <c r="AS35" s="17"/>
      <c r="AT35" s="17"/>
      <c r="AX35" s="4" t="s">
        <v>155</v>
      </c>
      <c r="AY35" s="5"/>
      <c r="AZ35" s="6"/>
      <c r="BA35" s="6"/>
      <c r="BB35" s="6"/>
      <c r="BC35" s="12"/>
      <c r="BD35" s="5"/>
      <c r="BF35" s="203" t="s">
        <v>49</v>
      </c>
      <c r="BG35" s="204"/>
      <c r="BH35" s="204"/>
      <c r="BI35" s="200">
        <v>1112</v>
      </c>
    </row>
    <row r="36" spans="1:61" ht="15.6" x14ac:dyDescent="0.3">
      <c r="A36" s="17"/>
      <c r="B36" s="18"/>
      <c r="C36" s="17"/>
      <c r="D36" s="17"/>
      <c r="E36" s="17"/>
      <c r="F36" s="17"/>
      <c r="G36" s="17"/>
      <c r="H36" s="17"/>
      <c r="J36" s="5" t="s">
        <v>178</v>
      </c>
      <c r="K36" s="73">
        <v>469.72</v>
      </c>
      <c r="L36" s="73">
        <v>250</v>
      </c>
      <c r="M36" s="73">
        <v>467.5</v>
      </c>
      <c r="N36" s="73">
        <v>8</v>
      </c>
      <c r="P36" s="5"/>
      <c r="Q36" s="5"/>
      <c r="R36" s="6"/>
      <c r="S36" s="6"/>
      <c r="U36" s="40"/>
      <c r="W36" s="5"/>
      <c r="X36" s="96"/>
      <c r="Y36" s="95" t="s">
        <v>152</v>
      </c>
      <c r="Z36" s="125">
        <v>2418</v>
      </c>
      <c r="AB36" s="17"/>
      <c r="AC36" s="17"/>
      <c r="AD36" s="17"/>
      <c r="AE36" s="5"/>
      <c r="AF36" s="53"/>
      <c r="AO36" s="41" t="s">
        <v>157</v>
      </c>
      <c r="AP36" s="5"/>
      <c r="AQ36" s="16"/>
      <c r="AR36" s="16"/>
      <c r="AS36" s="17"/>
      <c r="AT36" s="17"/>
      <c r="AX36" s="5" t="s">
        <v>158</v>
      </c>
      <c r="AY36" s="5"/>
      <c r="AZ36" s="150">
        <v>10628</v>
      </c>
      <c r="BA36" s="150">
        <v>5401</v>
      </c>
      <c r="BB36" s="8">
        <f>SUM(AZ36:BA36)</f>
        <v>16029</v>
      </c>
      <c r="BC36" s="15">
        <f>BB36/12</f>
        <v>1335.75</v>
      </c>
      <c r="BD36" s="5"/>
      <c r="BF36" s="203"/>
      <c r="BG36" s="204"/>
      <c r="BH36" s="204"/>
      <c r="BI36" s="200"/>
    </row>
    <row r="37" spans="1:61" ht="17.399999999999999" x14ac:dyDescent="0.3">
      <c r="B37" s="18"/>
      <c r="C37" s="17"/>
      <c r="D37" s="17"/>
      <c r="E37" s="17"/>
      <c r="F37" s="17"/>
      <c r="G37" s="17"/>
      <c r="H37" s="17"/>
      <c r="J37" s="5" t="s">
        <v>33</v>
      </c>
      <c r="K37" s="175">
        <v>971.2</v>
      </c>
      <c r="L37" s="73">
        <v>250</v>
      </c>
      <c r="M37" s="175">
        <v>957.5</v>
      </c>
      <c r="N37" s="73">
        <v>8</v>
      </c>
      <c r="P37" s="5"/>
      <c r="Q37" s="179" t="s">
        <v>159</v>
      </c>
      <c r="R37" s="180">
        <f>R34+R35</f>
        <v>7252</v>
      </c>
      <c r="S37" s="180">
        <f>S34+S35</f>
        <v>2125</v>
      </c>
      <c r="T37" s="181">
        <f>R37+S37</f>
        <v>9377</v>
      </c>
      <c r="U37" s="19"/>
      <c r="W37" s="5"/>
      <c r="X37" s="5"/>
      <c r="Y37" s="5"/>
      <c r="Z37" s="5"/>
      <c r="AA37" s="5"/>
      <c r="AB37" s="5"/>
      <c r="AC37" s="5"/>
      <c r="AD37" s="5"/>
      <c r="AE37" s="5"/>
      <c r="AF37" s="52"/>
      <c r="AO37" s="41" t="s">
        <v>161</v>
      </c>
      <c r="AP37" s="5"/>
      <c r="AQ37" s="5"/>
      <c r="AR37" s="5"/>
      <c r="AS37" s="17"/>
      <c r="AT37" s="17"/>
      <c r="AX37" s="3" t="s">
        <v>16</v>
      </c>
      <c r="AY37" s="6"/>
      <c r="AZ37" s="10">
        <f>SUM(AZ33,AZ36)</f>
        <v>90564</v>
      </c>
      <c r="BA37" s="10">
        <f>SUM(BA33,BA36)</f>
        <v>14898</v>
      </c>
      <c r="BB37" s="10">
        <f>SUM(BB33,BB36)</f>
        <v>105462</v>
      </c>
      <c r="BC37" s="10">
        <f>(BB33/15) + (BB36/12)</f>
        <v>7297.95</v>
      </c>
      <c r="BD37" s="5"/>
      <c r="BF37" s="201" t="s">
        <v>40</v>
      </c>
      <c r="BG37" s="204"/>
      <c r="BH37" s="204"/>
      <c r="BI37" s="202">
        <v>955</v>
      </c>
    </row>
    <row r="38" spans="1:61" ht="15.6" x14ac:dyDescent="0.3">
      <c r="A38" s="162"/>
      <c r="B38" s="205" t="s">
        <v>202</v>
      </c>
      <c r="C38" s="205"/>
      <c r="D38" s="205"/>
      <c r="E38" s="205"/>
      <c r="F38" s="205"/>
      <c r="G38" s="205"/>
      <c r="H38" s="119"/>
      <c r="I38" s="17"/>
      <c r="J38" s="5" t="s">
        <v>34</v>
      </c>
      <c r="K38" s="73">
        <v>63</v>
      </c>
      <c r="L38" s="73">
        <v>435</v>
      </c>
      <c r="M38" s="73"/>
      <c r="N38" s="73">
        <v>0</v>
      </c>
      <c r="P38" s="5"/>
      <c r="U38" s="19"/>
      <c r="X38" s="18" t="s">
        <v>160</v>
      </c>
      <c r="Z38" s="7"/>
      <c r="AA38" s="7"/>
      <c r="AB38" s="7"/>
      <c r="AC38" s="7"/>
      <c r="AD38" s="7"/>
      <c r="AE38" s="7"/>
      <c r="AF38" s="52"/>
      <c r="AO38" s="41" t="s">
        <v>162</v>
      </c>
      <c r="AP38" s="5"/>
      <c r="AQ38" s="30"/>
      <c r="AR38" s="30"/>
      <c r="AS38" s="17"/>
      <c r="AT38" s="17"/>
      <c r="BF38" s="201" t="s">
        <v>41</v>
      </c>
      <c r="BG38" s="204"/>
      <c r="BH38" s="204"/>
      <c r="BI38" s="202">
        <v>157</v>
      </c>
    </row>
    <row r="39" spans="1:61" ht="15.6" x14ac:dyDescent="0.3">
      <c r="B39" s="108" t="s">
        <v>203</v>
      </c>
      <c r="C39" s="103"/>
      <c r="D39" s="103"/>
      <c r="E39" s="103" t="s">
        <v>2</v>
      </c>
      <c r="F39" s="103" t="s">
        <v>209</v>
      </c>
      <c r="I39" s="17"/>
      <c r="J39" s="18"/>
      <c r="K39" s="17"/>
      <c r="L39" s="17"/>
      <c r="M39" s="17"/>
      <c r="N39" s="17"/>
      <c r="P39" s="17"/>
      <c r="U39" s="6"/>
      <c r="AF39" s="52"/>
      <c r="AO39" s="41" t="s">
        <v>163</v>
      </c>
      <c r="AP39" s="5"/>
      <c r="AQ39" s="30"/>
      <c r="AR39" s="30"/>
      <c r="AS39" s="5"/>
      <c r="AT39" s="17"/>
      <c r="BF39" s="203" t="s">
        <v>49</v>
      </c>
      <c r="BG39" s="204"/>
      <c r="BH39" s="204"/>
      <c r="BI39" s="200">
        <v>1112</v>
      </c>
    </row>
    <row r="40" spans="1:61" x14ac:dyDescent="0.3">
      <c r="B40" s="107" t="s">
        <v>23</v>
      </c>
      <c r="I40" s="17"/>
      <c r="P40" s="5"/>
      <c r="U40" s="19"/>
      <c r="AF40" s="52"/>
      <c r="AO40" s="41" t="s">
        <v>164</v>
      </c>
      <c r="AP40" s="5"/>
      <c r="AQ40" s="30"/>
      <c r="AR40" s="30"/>
      <c r="AS40" s="5"/>
      <c r="AT40" s="17"/>
    </row>
    <row r="41" spans="1:61" x14ac:dyDescent="0.3">
      <c r="C41" s="106" t="s">
        <v>204</v>
      </c>
      <c r="E41" s="176">
        <v>2443</v>
      </c>
      <c r="F41" s="176">
        <v>35250</v>
      </c>
      <c r="G41" s="111">
        <f>F41/15</f>
        <v>2350</v>
      </c>
      <c r="H41" s="122"/>
      <c r="AF41" s="52"/>
    </row>
    <row r="42" spans="1:61" ht="15.6" x14ac:dyDescent="0.3">
      <c r="C42" s="106" t="s">
        <v>206</v>
      </c>
      <c r="E42" s="176">
        <v>2919</v>
      </c>
      <c r="F42" s="176">
        <v>43057</v>
      </c>
      <c r="G42" s="111">
        <f>F42/15</f>
        <v>2870.4666666666667</v>
      </c>
      <c r="H42" s="122"/>
      <c r="I42" s="226" t="s">
        <v>213</v>
      </c>
      <c r="J42" s="226"/>
      <c r="K42" s="226"/>
      <c r="L42" s="226"/>
      <c r="M42" s="226"/>
      <c r="N42" s="226"/>
      <c r="AO42" s="104" t="s">
        <v>198</v>
      </c>
      <c r="AP42" s="105"/>
    </row>
    <row r="43" spans="1:61" ht="15.6" x14ac:dyDescent="0.3">
      <c r="C43" s="106" t="s">
        <v>205</v>
      </c>
      <c r="E43" s="176">
        <v>130</v>
      </c>
      <c r="F43" s="176">
        <v>1766</v>
      </c>
      <c r="G43" s="111">
        <f>F43/15</f>
        <v>117.73333333333333</v>
      </c>
      <c r="H43" s="122"/>
      <c r="AO43" s="104"/>
      <c r="AP43" s="105"/>
    </row>
    <row r="44" spans="1:61" x14ac:dyDescent="0.3">
      <c r="C44" s="106" t="s">
        <v>16</v>
      </c>
      <c r="E44" s="112">
        <f>E41+E42+E43</f>
        <v>5492</v>
      </c>
      <c r="F44" s="112">
        <f t="shared" ref="F44:G44" si="16">F41+F42+F43</f>
        <v>80073</v>
      </c>
      <c r="G44" s="113">
        <f t="shared" si="16"/>
        <v>5338.2000000000007</v>
      </c>
      <c r="H44" s="122"/>
      <c r="J44" s="123"/>
      <c r="K44" s="124" t="s">
        <v>179</v>
      </c>
      <c r="L44" s="124" t="s">
        <v>214</v>
      </c>
      <c r="M44" s="124" t="s">
        <v>49</v>
      </c>
    </row>
    <row r="45" spans="1:61" x14ac:dyDescent="0.3">
      <c r="B45" s="107" t="s">
        <v>18</v>
      </c>
      <c r="C45" s="106"/>
      <c r="E45" s="110"/>
      <c r="F45" s="110"/>
      <c r="G45" s="110"/>
      <c r="H45" s="110"/>
      <c r="J45" t="s">
        <v>221</v>
      </c>
      <c r="K45" s="137">
        <v>614</v>
      </c>
      <c r="L45" s="137">
        <v>169</v>
      </c>
      <c r="M45" s="128">
        <f>SUM(K45:L45)</f>
        <v>783</v>
      </c>
      <c r="AO45" s="35" t="s">
        <v>119</v>
      </c>
      <c r="AP45" s="36">
        <f>AR11</f>
        <v>404</v>
      </c>
      <c r="AQ45" s="49" t="s">
        <v>2</v>
      </c>
      <c r="AR45" s="49" t="s">
        <v>120</v>
      </c>
    </row>
    <row r="46" spans="1:61" x14ac:dyDescent="0.3">
      <c r="C46" s="106" t="s">
        <v>204</v>
      </c>
      <c r="E46" s="176">
        <v>1297</v>
      </c>
      <c r="F46" s="176">
        <v>5908</v>
      </c>
      <c r="G46" s="111">
        <f>F46/12</f>
        <v>492.33333333333331</v>
      </c>
      <c r="H46" s="122"/>
      <c r="J46" t="s">
        <v>222</v>
      </c>
      <c r="K46" s="137">
        <v>2161</v>
      </c>
      <c r="L46" s="137">
        <v>668</v>
      </c>
      <c r="M46" s="128">
        <f t="shared" ref="M46:M52" si="17">SUM(K46:L46)</f>
        <v>2829</v>
      </c>
      <c r="AO46" s="5" t="s">
        <v>199</v>
      </c>
      <c r="AP46" s="5"/>
      <c r="AQ46" s="151">
        <v>323</v>
      </c>
      <c r="AR46" s="39">
        <f>AQ46/$AQ$49</f>
        <v>0.79950495049504955</v>
      </c>
    </row>
    <row r="47" spans="1:61" x14ac:dyDescent="0.3">
      <c r="C47" s="106" t="s">
        <v>206</v>
      </c>
      <c r="E47" s="176">
        <v>254</v>
      </c>
      <c r="F47" s="176">
        <v>2069</v>
      </c>
      <c r="G47" s="111">
        <f t="shared" ref="G47:G48" si="18">F47/12</f>
        <v>172.41666666666666</v>
      </c>
      <c r="H47" s="122"/>
      <c r="J47" t="s">
        <v>223</v>
      </c>
      <c r="K47" s="137">
        <v>4043</v>
      </c>
      <c r="L47" s="137">
        <v>1180</v>
      </c>
      <c r="M47" s="128">
        <f t="shared" si="17"/>
        <v>5223</v>
      </c>
      <c r="AO47" s="5" t="s">
        <v>200</v>
      </c>
      <c r="AP47" s="5"/>
      <c r="AQ47" s="151">
        <v>58</v>
      </c>
      <c r="AR47" s="39">
        <f t="shared" ref="AR47:AR49" si="19">AQ47/$AQ$49</f>
        <v>0.14356435643564355</v>
      </c>
    </row>
    <row r="48" spans="1:61" x14ac:dyDescent="0.3">
      <c r="C48" s="106" t="s">
        <v>205</v>
      </c>
      <c r="E48" s="176">
        <v>209</v>
      </c>
      <c r="F48" s="176">
        <v>1141</v>
      </c>
      <c r="G48" s="111">
        <f t="shared" si="18"/>
        <v>95.083333333333329</v>
      </c>
      <c r="H48" s="122"/>
      <c r="J48" t="s">
        <v>224</v>
      </c>
      <c r="K48" s="137">
        <v>90</v>
      </c>
      <c r="L48" s="137">
        <v>20</v>
      </c>
      <c r="M48" s="128">
        <f t="shared" si="17"/>
        <v>110</v>
      </c>
      <c r="AO48" s="5" t="s">
        <v>201</v>
      </c>
      <c r="AP48" s="5"/>
      <c r="AQ48" s="151">
        <v>23</v>
      </c>
      <c r="AR48" s="39">
        <f t="shared" si="19"/>
        <v>5.6930693069306933E-2</v>
      </c>
    </row>
    <row r="49" spans="2:44" x14ac:dyDescent="0.3">
      <c r="C49" s="106" t="s">
        <v>16</v>
      </c>
      <c r="E49" s="112">
        <f>E46+E47+E48</f>
        <v>1760</v>
      </c>
      <c r="F49" s="112">
        <f t="shared" ref="F49:G49" si="20">F46+F47+F48</f>
        <v>9118</v>
      </c>
      <c r="G49" s="113">
        <f t="shared" si="20"/>
        <v>759.83333333333337</v>
      </c>
      <c r="H49" s="122"/>
      <c r="J49" t="s">
        <v>225</v>
      </c>
      <c r="K49" s="137">
        <v>213</v>
      </c>
      <c r="L49" s="137">
        <v>45</v>
      </c>
      <c r="M49" s="128">
        <f t="shared" si="17"/>
        <v>258</v>
      </c>
      <c r="AO49" s="3" t="s">
        <v>16</v>
      </c>
      <c r="AP49" s="5"/>
      <c r="AQ49" s="13">
        <f>SUM(AQ46:AQ48)</f>
        <v>404</v>
      </c>
      <c r="AR49" s="39">
        <f t="shared" si="19"/>
        <v>1</v>
      </c>
    </row>
    <row r="50" spans="2:44" x14ac:dyDescent="0.3">
      <c r="C50" s="106"/>
      <c r="G50" s="6"/>
      <c r="H50" s="6"/>
      <c r="J50" t="s">
        <v>226</v>
      </c>
      <c r="K50" s="137">
        <v>64</v>
      </c>
      <c r="L50" s="137">
        <v>16</v>
      </c>
      <c r="M50" s="128">
        <f t="shared" si="17"/>
        <v>80</v>
      </c>
    </row>
    <row r="51" spans="2:44" x14ac:dyDescent="0.3">
      <c r="B51" s="107" t="s">
        <v>207</v>
      </c>
      <c r="C51" s="106"/>
      <c r="J51" t="s">
        <v>227</v>
      </c>
      <c r="K51" s="137">
        <v>52</v>
      </c>
      <c r="L51" s="137">
        <v>25</v>
      </c>
      <c r="M51" s="128">
        <f t="shared" si="17"/>
        <v>77</v>
      </c>
    </row>
    <row r="52" spans="2:44" x14ac:dyDescent="0.3">
      <c r="C52" s="106" t="s">
        <v>204</v>
      </c>
      <c r="E52" s="177">
        <f t="shared" ref="E52:F54" si="21">E41+E46</f>
        <v>3740</v>
      </c>
      <c r="F52" s="177">
        <f t="shared" si="21"/>
        <v>41158</v>
      </c>
      <c r="G52" s="113">
        <f>F52/15</f>
        <v>2743.8666666666668</v>
      </c>
      <c r="H52" s="122"/>
      <c r="J52" t="s">
        <v>228</v>
      </c>
      <c r="K52" s="137">
        <v>15</v>
      </c>
      <c r="L52" s="137">
        <v>2</v>
      </c>
      <c r="M52" s="128">
        <f t="shared" si="17"/>
        <v>17</v>
      </c>
    </row>
    <row r="53" spans="2:44" x14ac:dyDescent="0.3">
      <c r="C53" s="106" t="s">
        <v>206</v>
      </c>
      <c r="E53" s="177">
        <f t="shared" si="21"/>
        <v>3173</v>
      </c>
      <c r="F53" s="177">
        <f t="shared" si="21"/>
        <v>45126</v>
      </c>
      <c r="G53" s="113">
        <f>F53/15</f>
        <v>3008.4</v>
      </c>
      <c r="H53" s="122"/>
      <c r="J53" s="126" t="s">
        <v>49</v>
      </c>
      <c r="K53" s="127">
        <f>SUM(K45:K52)</f>
        <v>7252</v>
      </c>
      <c r="L53" s="127">
        <f>SUM(L45:L52)</f>
        <v>2125</v>
      </c>
      <c r="M53" s="127">
        <f>SUM(M45:M52)</f>
        <v>9377</v>
      </c>
    </row>
    <row r="54" spans="2:44" x14ac:dyDescent="0.3">
      <c r="C54" s="106" t="s">
        <v>205</v>
      </c>
      <c r="E54" s="177">
        <f t="shared" si="21"/>
        <v>339</v>
      </c>
      <c r="F54" s="177">
        <f t="shared" si="21"/>
        <v>2907</v>
      </c>
      <c r="G54" s="111">
        <f>F54/15</f>
        <v>193.8</v>
      </c>
      <c r="H54" s="122"/>
    </row>
    <row r="55" spans="2:44" x14ac:dyDescent="0.3">
      <c r="C55" s="106" t="s">
        <v>16</v>
      </c>
      <c r="E55" s="113">
        <f>E52+E53+E54</f>
        <v>7252</v>
      </c>
      <c r="F55" s="113">
        <f t="shared" ref="F55:G55" si="22">F52+F53+F54</f>
        <v>89191</v>
      </c>
      <c r="G55" s="113">
        <f t="shared" si="22"/>
        <v>5946.0666666666666</v>
      </c>
      <c r="H55" s="122"/>
    </row>
    <row r="56" spans="2:44" x14ac:dyDescent="0.3">
      <c r="C56" s="106"/>
    </row>
    <row r="57" spans="2:44" x14ac:dyDescent="0.3">
      <c r="B57" s="108" t="s">
        <v>22</v>
      </c>
      <c r="C57" s="109"/>
      <c r="D57" s="103"/>
      <c r="E57" s="103"/>
      <c r="F57" s="103"/>
    </row>
    <row r="58" spans="2:44" x14ac:dyDescent="0.3">
      <c r="B58" s="107" t="s">
        <v>23</v>
      </c>
      <c r="C58" s="106"/>
    </row>
    <row r="59" spans="2:44" x14ac:dyDescent="0.3">
      <c r="C59" s="106" t="s">
        <v>204</v>
      </c>
      <c r="E59" s="176">
        <v>289</v>
      </c>
      <c r="F59" s="176">
        <v>2976</v>
      </c>
      <c r="G59" s="111">
        <f t="shared" ref="G59:G61" si="23">F59/12</f>
        <v>248</v>
      </c>
      <c r="H59" s="122"/>
    </row>
    <row r="60" spans="2:44" x14ac:dyDescent="0.3">
      <c r="C60" s="106" t="s">
        <v>206</v>
      </c>
      <c r="E60" s="176">
        <v>504</v>
      </c>
      <c r="F60" s="176">
        <v>5554</v>
      </c>
      <c r="G60" s="111">
        <f t="shared" si="23"/>
        <v>462.83333333333331</v>
      </c>
      <c r="H60" s="122"/>
    </row>
    <row r="61" spans="2:44" x14ac:dyDescent="0.3">
      <c r="C61" s="106" t="s">
        <v>205</v>
      </c>
      <c r="E61" s="176">
        <v>197</v>
      </c>
      <c r="F61" s="176">
        <v>1961</v>
      </c>
      <c r="G61" s="111">
        <f t="shared" si="23"/>
        <v>163.41666666666666</v>
      </c>
      <c r="H61" s="122"/>
    </row>
    <row r="62" spans="2:44" x14ac:dyDescent="0.3">
      <c r="C62" s="106" t="s">
        <v>16</v>
      </c>
      <c r="E62" s="112">
        <f>E59+E60+E61</f>
        <v>990</v>
      </c>
      <c r="F62" s="112">
        <f t="shared" ref="F62:G62" si="24">F59+F60+F61</f>
        <v>10491</v>
      </c>
      <c r="G62" s="113">
        <f t="shared" si="24"/>
        <v>874.24999999999989</v>
      </c>
      <c r="H62" s="122"/>
    </row>
    <row r="63" spans="2:44" x14ac:dyDescent="0.3">
      <c r="B63" s="107" t="s">
        <v>18</v>
      </c>
      <c r="C63" s="106"/>
      <c r="E63" s="110"/>
      <c r="F63" s="110"/>
      <c r="G63" s="110"/>
      <c r="H63" s="110"/>
    </row>
    <row r="64" spans="2:44" x14ac:dyDescent="0.3">
      <c r="C64" s="106" t="s">
        <v>204</v>
      </c>
      <c r="E64" s="176">
        <v>548</v>
      </c>
      <c r="F64" s="176">
        <v>2718</v>
      </c>
      <c r="G64" s="111">
        <f t="shared" ref="G64:G66" si="25">F64/12</f>
        <v>226.5</v>
      </c>
      <c r="H64" s="122"/>
    </row>
    <row r="65" spans="2:8" x14ac:dyDescent="0.3">
      <c r="C65" s="106" t="s">
        <v>206</v>
      </c>
      <c r="E65" s="176">
        <v>165</v>
      </c>
      <c r="F65" s="176">
        <v>1011.5</v>
      </c>
      <c r="G65" s="111">
        <f t="shared" si="25"/>
        <v>84.291666666666671</v>
      </c>
      <c r="H65" s="122"/>
    </row>
    <row r="66" spans="2:8" x14ac:dyDescent="0.3">
      <c r="C66" s="106" t="s">
        <v>205</v>
      </c>
      <c r="E66" s="176">
        <v>422</v>
      </c>
      <c r="F66" s="176">
        <v>2050.5</v>
      </c>
      <c r="G66" s="111">
        <f t="shared" si="25"/>
        <v>170.875</v>
      </c>
      <c r="H66" s="122"/>
    </row>
    <row r="67" spans="2:8" x14ac:dyDescent="0.3">
      <c r="C67" s="106" t="s">
        <v>16</v>
      </c>
      <c r="E67" s="112">
        <f>E64+E65+E66</f>
        <v>1135</v>
      </c>
      <c r="F67" s="112">
        <f t="shared" ref="F67:G67" si="26">F64+F65+F66</f>
        <v>5780</v>
      </c>
      <c r="G67" s="113">
        <f t="shared" si="26"/>
        <v>481.66666666666669</v>
      </c>
      <c r="H67" s="122"/>
    </row>
    <row r="68" spans="2:8" x14ac:dyDescent="0.3">
      <c r="B68" s="107" t="s">
        <v>208</v>
      </c>
      <c r="C68" s="106"/>
      <c r="E68" s="110"/>
      <c r="F68" s="110"/>
      <c r="G68" s="110"/>
      <c r="H68" s="110"/>
    </row>
    <row r="69" spans="2:8" x14ac:dyDescent="0.3">
      <c r="C69" s="106" t="s">
        <v>204</v>
      </c>
      <c r="E69" s="177">
        <f t="shared" ref="E69:F71" si="27">E59+E64</f>
        <v>837</v>
      </c>
      <c r="F69" s="177">
        <f t="shared" si="27"/>
        <v>5694</v>
      </c>
      <c r="G69" s="113">
        <f t="shared" ref="G69:G71" si="28">F69/12</f>
        <v>474.5</v>
      </c>
      <c r="H69" s="122"/>
    </row>
    <row r="70" spans="2:8" x14ac:dyDescent="0.3">
      <c r="C70" s="106" t="s">
        <v>206</v>
      </c>
      <c r="E70" s="177">
        <f t="shared" si="27"/>
        <v>669</v>
      </c>
      <c r="F70" s="177">
        <f t="shared" si="27"/>
        <v>6565.5</v>
      </c>
      <c r="G70" s="113">
        <f t="shared" si="28"/>
        <v>547.125</v>
      </c>
      <c r="H70" s="122"/>
    </row>
    <row r="71" spans="2:8" x14ac:dyDescent="0.3">
      <c r="C71" s="106" t="s">
        <v>205</v>
      </c>
      <c r="E71" s="177">
        <f t="shared" si="27"/>
        <v>619</v>
      </c>
      <c r="F71" s="177">
        <f t="shared" si="27"/>
        <v>4011.5</v>
      </c>
      <c r="G71" s="113">
        <f t="shared" si="28"/>
        <v>334.29166666666669</v>
      </c>
      <c r="H71" s="122"/>
    </row>
    <row r="72" spans="2:8" x14ac:dyDescent="0.3">
      <c r="C72" s="106" t="s">
        <v>16</v>
      </c>
      <c r="E72" s="113">
        <f>E69+E70+E71</f>
        <v>2125</v>
      </c>
      <c r="F72" s="113">
        <f t="shared" ref="F72:G72" si="29">F69+F70+F71</f>
        <v>16271</v>
      </c>
      <c r="G72" s="113">
        <f t="shared" si="29"/>
        <v>1355.9166666666667</v>
      </c>
      <c r="H72" s="122"/>
    </row>
  </sheetData>
  <mergeCells count="38">
    <mergeCell ref="I42:N42"/>
    <mergeCell ref="B1:G1"/>
    <mergeCell ref="I1:N1"/>
    <mergeCell ref="B2:G2"/>
    <mergeCell ref="I30:N30"/>
    <mergeCell ref="K32:L32"/>
    <mergeCell ref="M32:N32"/>
    <mergeCell ref="AH31:AI31"/>
    <mergeCell ref="B38:G38"/>
    <mergeCell ref="X25:AA25"/>
    <mergeCell ref="AX25:BD25"/>
    <mergeCell ref="AX26:BD26"/>
    <mergeCell ref="BG16:BI16"/>
    <mergeCell ref="AT18:AV21"/>
    <mergeCell ref="BG18:BI18"/>
    <mergeCell ref="AG21:AL21"/>
    <mergeCell ref="AH30:AI30"/>
    <mergeCell ref="AX1:BD1"/>
    <mergeCell ref="BF1:BI1"/>
    <mergeCell ref="X2:AF2"/>
    <mergeCell ref="BC2:BD14"/>
    <mergeCell ref="W3:AE3"/>
    <mergeCell ref="W4:AE4"/>
    <mergeCell ref="AT6:AV7"/>
    <mergeCell ref="BG13:BI13"/>
    <mergeCell ref="AE6:AE8"/>
    <mergeCell ref="Y6:Y8"/>
    <mergeCell ref="Z6:Z8"/>
    <mergeCell ref="AA6:AA8"/>
    <mergeCell ref="AB6:AB8"/>
    <mergeCell ref="AC6:AC8"/>
    <mergeCell ref="AD6:AD8"/>
    <mergeCell ref="P1:U1"/>
    <mergeCell ref="W1:AE1"/>
    <mergeCell ref="AF1:AM1"/>
    <mergeCell ref="AO1:AV1"/>
    <mergeCell ref="AO23:AT23"/>
    <mergeCell ref="AT16:AV1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5"/>
  <sheetViews>
    <sheetView topLeftCell="T1" workbookViewId="0">
      <selection activeCell="AA31" sqref="AA31"/>
    </sheetView>
  </sheetViews>
  <sheetFormatPr defaultRowHeight="14.4" x14ac:dyDescent="0.3"/>
  <sheetData>
    <row r="1" spans="1:24" x14ac:dyDescent="0.3">
      <c r="A1">
        <v>1583</v>
      </c>
    </row>
    <row r="2" spans="1:24" x14ac:dyDescent="0.3">
      <c r="A2">
        <v>560</v>
      </c>
      <c r="D2">
        <v>148</v>
      </c>
      <c r="G2">
        <v>444</v>
      </c>
      <c r="X2">
        <v>110</v>
      </c>
    </row>
    <row r="3" spans="1:24" x14ac:dyDescent="0.3">
      <c r="D3">
        <v>44</v>
      </c>
      <c r="G3">
        <v>138</v>
      </c>
      <c r="J3">
        <v>55</v>
      </c>
      <c r="O3">
        <v>110</v>
      </c>
      <c r="X3">
        <v>4</v>
      </c>
    </row>
    <row r="4" spans="1:24" x14ac:dyDescent="0.3">
      <c r="J4">
        <v>1</v>
      </c>
      <c r="O4">
        <v>4</v>
      </c>
      <c r="X4">
        <v>23</v>
      </c>
    </row>
    <row r="5" spans="1:24" x14ac:dyDescent="0.3">
      <c r="A5">
        <v>110</v>
      </c>
      <c r="J5">
        <v>11</v>
      </c>
      <c r="O5">
        <v>23</v>
      </c>
      <c r="X5">
        <v>36</v>
      </c>
    </row>
    <row r="6" spans="1:24" x14ac:dyDescent="0.3">
      <c r="A6">
        <v>4</v>
      </c>
      <c r="D6">
        <v>18</v>
      </c>
      <c r="G6">
        <v>37</v>
      </c>
      <c r="J6">
        <v>23</v>
      </c>
      <c r="O6">
        <v>36</v>
      </c>
      <c r="X6">
        <v>836</v>
      </c>
    </row>
    <row r="7" spans="1:24" x14ac:dyDescent="0.3">
      <c r="A7">
        <v>23</v>
      </c>
      <c r="D7">
        <v>1</v>
      </c>
      <c r="G7">
        <v>2</v>
      </c>
      <c r="J7">
        <v>320</v>
      </c>
      <c r="O7">
        <v>836</v>
      </c>
      <c r="X7">
        <v>87</v>
      </c>
    </row>
    <row r="8" spans="1:24" x14ac:dyDescent="0.3">
      <c r="A8">
        <v>36</v>
      </c>
      <c r="D8">
        <v>1</v>
      </c>
      <c r="G8">
        <v>11</v>
      </c>
      <c r="J8">
        <v>49</v>
      </c>
      <c r="O8">
        <v>87</v>
      </c>
      <c r="X8">
        <v>35</v>
      </c>
    </row>
    <row r="9" spans="1:24" x14ac:dyDescent="0.3">
      <c r="A9">
        <v>836</v>
      </c>
      <c r="D9">
        <v>3</v>
      </c>
      <c r="G9">
        <v>10</v>
      </c>
      <c r="J9">
        <v>0</v>
      </c>
      <c r="O9">
        <v>35</v>
      </c>
    </row>
    <row r="10" spans="1:24" x14ac:dyDescent="0.3">
      <c r="A10">
        <v>87</v>
      </c>
      <c r="D10">
        <v>160</v>
      </c>
      <c r="G10">
        <v>356</v>
      </c>
      <c r="J10">
        <f>SUM(J3:J9)</f>
        <v>459</v>
      </c>
      <c r="O10">
        <v>3274</v>
      </c>
    </row>
    <row r="11" spans="1:24" x14ac:dyDescent="0.3">
      <c r="A11">
        <v>35</v>
      </c>
      <c r="D11">
        <v>7</v>
      </c>
      <c r="G11">
        <v>31</v>
      </c>
      <c r="O11">
        <f>SUM(O3:O10)</f>
        <v>4405</v>
      </c>
    </row>
    <row r="12" spans="1:24" x14ac:dyDescent="0.3">
      <c r="A12">
        <f>SUM(A1:A11)</f>
        <v>3274</v>
      </c>
      <c r="D12">
        <v>11</v>
      </c>
      <c r="G12">
        <v>24</v>
      </c>
    </row>
    <row r="13" spans="1:24" x14ac:dyDescent="0.3">
      <c r="D13">
        <f>SUM(D2:D12)</f>
        <v>393</v>
      </c>
      <c r="G13">
        <f>SUM(G2:G12)</f>
        <v>1053</v>
      </c>
    </row>
    <row r="17" spans="7:7" x14ac:dyDescent="0.3">
      <c r="G17">
        <v>110</v>
      </c>
    </row>
    <row r="18" spans="7:7" x14ac:dyDescent="0.3">
      <c r="G18">
        <v>4</v>
      </c>
    </row>
    <row r="19" spans="7:7" x14ac:dyDescent="0.3">
      <c r="G19">
        <v>23</v>
      </c>
    </row>
    <row r="20" spans="7:7" x14ac:dyDescent="0.3">
      <c r="G20">
        <v>36</v>
      </c>
    </row>
    <row r="21" spans="7:7" x14ac:dyDescent="0.3">
      <c r="G21">
        <v>836</v>
      </c>
    </row>
    <row r="22" spans="7:7" x14ac:dyDescent="0.3">
      <c r="G22">
        <v>87</v>
      </c>
    </row>
    <row r="23" spans="7:7" x14ac:dyDescent="0.3">
      <c r="G23">
        <v>35</v>
      </c>
    </row>
    <row r="24" spans="7:7" x14ac:dyDescent="0.3">
      <c r="G24">
        <v>3274</v>
      </c>
    </row>
    <row r="25" spans="7:7" x14ac:dyDescent="0.3">
      <c r="G25">
        <f>SUM(G17:G24)</f>
        <v>4405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2ca3c2c-5222-46d2-98f7-72991dbd3af0">
      <Terms xmlns="http://schemas.microsoft.com/office/infopath/2007/PartnerControls"/>
    </lcf76f155ced4ddcb4097134ff3c332f>
    <TaxCatchAll xmlns="2b43adde-f5a7-4ac4-aa1a-25d15eb33a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F7CBD520DA43498437DC35B49B8B5B" ma:contentTypeVersion="17" ma:contentTypeDescription="Create a new document." ma:contentTypeScope="" ma:versionID="ef621bddf99cc37dcbefaaf36fc7d61c">
  <xsd:schema xmlns:xsd="http://www.w3.org/2001/XMLSchema" xmlns:xs="http://www.w3.org/2001/XMLSchema" xmlns:p="http://schemas.microsoft.com/office/2006/metadata/properties" xmlns:ns1="http://schemas.microsoft.com/sharepoint/v3" xmlns:ns2="02ca3c2c-5222-46d2-98f7-72991dbd3af0" xmlns:ns3="2b43adde-f5a7-4ac4-aa1a-25d15eb33a23" targetNamespace="http://schemas.microsoft.com/office/2006/metadata/properties" ma:root="true" ma:fieldsID="51485506cb059a55ca9f0c423ed09d02" ns1:_="" ns2:_="" ns3:_="">
    <xsd:import namespace="http://schemas.microsoft.com/sharepoint/v3"/>
    <xsd:import namespace="02ca3c2c-5222-46d2-98f7-72991dbd3af0"/>
    <xsd:import namespace="2b43adde-f5a7-4ac4-aa1a-25d15eb33a2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ca3c2c-5222-46d2-98f7-72991dbd3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74e64d-0131-43eb-b4ed-e1281b0accf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43adde-f5a7-4ac4-aa1a-25d15eb33a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bdf64ce-5895-4c24-a786-30a631dd7eb3}" ma:internalName="TaxCatchAll" ma:showField="CatchAllData" ma:web="2b43adde-f5a7-4ac4-aa1a-25d15eb33a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3A109-5539-4FC0-A481-6DA8F3553651}">
  <ds:schemaRefs>
    <ds:schemaRef ds:uri="http://www.w3.org/XML/1998/namespace"/>
    <ds:schemaRef ds:uri="02ca3c2c-5222-46d2-98f7-72991dbd3af0"/>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b43adde-f5a7-4ac4-aa1a-25d15eb33a23"/>
    <ds:schemaRef ds:uri="http://schemas.microsoft.com/sharepoint/v3"/>
  </ds:schemaRefs>
</ds:datastoreItem>
</file>

<file path=customXml/itemProps2.xml><?xml version="1.0" encoding="utf-8"?>
<ds:datastoreItem xmlns:ds="http://schemas.openxmlformats.org/officeDocument/2006/customXml" ds:itemID="{11EA0D3F-BEEF-4D6A-8AB6-2B21BCC47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2ca3c2c-5222-46d2-98f7-72991dbd3af0"/>
    <ds:schemaRef ds:uri="2b43adde-f5a7-4ac4-aa1a-25d15eb33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99BC7B-6DAC-4424-AF07-A8E789D9B7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Fall 2024</vt:lpstr>
      <vt:lpstr>Sheet1</vt:lpstr>
    </vt:vector>
  </TitlesOfParts>
  <Company>Southern CT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Ben-Avie, Michael</dc:creator>
  <cp:lastModifiedBy>Lee, Chul</cp:lastModifiedBy>
  <dcterms:created xsi:type="dcterms:W3CDTF">2017-09-18T16:35:22Z</dcterms:created>
  <dcterms:modified xsi:type="dcterms:W3CDTF">2025-01-10T17:43:04Z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0x01010033F7CBD520DA43498437DC35B49B8B5B</vt:lpwstr>
  </property>
  <property fmtid="{D5CDD505-2E9C-101B-9397-08002B2CF9AE}" pid="3" name="MediaServiceImageTags">
    <vt:lpwstr/>
  </property>
</Properties>
</file>