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ManagementInformation\3rd Week File SASR\SASR Report Fall 2017\FINAL FALL 2017 SASR FULL REPORT\"/>
    </mc:Choice>
  </mc:AlternateContent>
  <bookViews>
    <workbookView xWindow="0" yWindow="0" windowWidth="28800" windowHeight="12330"/>
  </bookViews>
  <sheets>
    <sheet name="2017" sheetId="3" r:id="rId1"/>
    <sheet name="Sheet1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O11" i="4"/>
  <c r="J10" i="4"/>
  <c r="G13" i="4"/>
  <c r="D13" i="4"/>
  <c r="A12" i="3"/>
  <c r="A12" i="4"/>
  <c r="AD9" i="3"/>
  <c r="AD19" i="3" l="1"/>
  <c r="AD18" i="3"/>
  <c r="AD17" i="3"/>
  <c r="AD16" i="3"/>
  <c r="AD15" i="3"/>
  <c r="AD14" i="3"/>
  <c r="AD13" i="3"/>
  <c r="AD10" i="3"/>
  <c r="AJ7" i="3" l="1"/>
  <c r="AH7" i="3"/>
  <c r="AG7" i="3"/>
  <c r="AZ37" i="3" l="1"/>
  <c r="BA37" i="3" s="1"/>
  <c r="AY37" i="3"/>
  <c r="AX37" i="3"/>
  <c r="BA36" i="3"/>
  <c r="AZ36" i="3"/>
  <c r="AY33" i="3"/>
  <c r="AZ33" i="3" s="1"/>
  <c r="BA33" i="3" s="1"/>
  <c r="AX33" i="3"/>
  <c r="AZ32" i="3"/>
  <c r="BA32" i="3"/>
  <c r="BA31" i="3"/>
  <c r="AZ31" i="3"/>
  <c r="AZ14" i="3" l="1"/>
  <c r="AY14" i="3"/>
  <c r="AX14" i="3"/>
  <c r="AZ5" i="3"/>
  <c r="AZ6" i="3"/>
  <c r="AZ7" i="3"/>
  <c r="AZ8" i="3"/>
  <c r="AZ9" i="3"/>
  <c r="AZ10" i="3"/>
  <c r="AZ11" i="3"/>
  <c r="AZ12" i="3"/>
  <c r="AZ4" i="3"/>
  <c r="AQ11" i="3"/>
  <c r="AO19" i="3"/>
  <c r="AO20" i="3"/>
  <c r="AN26" i="3"/>
  <c r="AJ31" i="3"/>
  <c r="AI31" i="3"/>
  <c r="AH31" i="3"/>
  <c r="AG31" i="3"/>
  <c r="AI30" i="3"/>
  <c r="AI29" i="3"/>
  <c r="R34" i="3"/>
  <c r="R37" i="3"/>
  <c r="Q34" i="3"/>
  <c r="Q37" i="3"/>
  <c r="K35" i="3"/>
  <c r="I35" i="3"/>
  <c r="D31" i="3"/>
  <c r="E31" i="3"/>
  <c r="D32" i="3"/>
  <c r="E32" i="3"/>
  <c r="E28" i="3"/>
  <c r="D28" i="3"/>
  <c r="E27" i="3"/>
  <c r="D27" i="3"/>
  <c r="K22" i="3"/>
  <c r="J22" i="3"/>
  <c r="I22" i="3"/>
  <c r="E22" i="3"/>
  <c r="F22" i="3"/>
  <c r="D22" i="3"/>
  <c r="K21" i="3"/>
  <c r="J21" i="3"/>
  <c r="I21" i="3"/>
  <c r="F21" i="3"/>
  <c r="K20" i="3"/>
  <c r="J20" i="3"/>
  <c r="I20" i="3"/>
  <c r="F20" i="3"/>
  <c r="E18" i="3"/>
  <c r="D18" i="3"/>
  <c r="F17" i="3"/>
  <c r="K16" i="3"/>
  <c r="J16" i="3"/>
  <c r="I16" i="3"/>
  <c r="F16" i="3"/>
  <c r="E11" i="3"/>
  <c r="F11" i="3"/>
  <c r="D11" i="3"/>
  <c r="F10" i="3"/>
  <c r="K9" i="3"/>
  <c r="J9" i="3"/>
  <c r="I9" i="3"/>
  <c r="F9" i="3"/>
  <c r="E7" i="3"/>
  <c r="F7" i="3"/>
  <c r="D7" i="3"/>
  <c r="F6" i="3"/>
  <c r="F5" i="3"/>
  <c r="K17" i="3"/>
  <c r="F32" i="3"/>
  <c r="D23" i="3"/>
  <c r="F31" i="3"/>
  <c r="F28" i="3"/>
  <c r="D29" i="3"/>
  <c r="D33" i="3"/>
  <c r="J17" i="3"/>
  <c r="J23" i="3"/>
  <c r="K23" i="3"/>
  <c r="I23" i="3"/>
  <c r="J10" i="3"/>
  <c r="E33" i="3"/>
  <c r="E23" i="3"/>
  <c r="F23" i="3"/>
  <c r="F27" i="3"/>
  <c r="E12" i="3"/>
  <c r="E29" i="3"/>
  <c r="F12" i="3"/>
  <c r="F33" i="3"/>
  <c r="K10" i="3"/>
  <c r="F18" i="3"/>
  <c r="F29" i="3"/>
  <c r="D12" i="3"/>
  <c r="K24" i="3"/>
  <c r="J24" i="3"/>
  <c r="D34" i="3"/>
  <c r="F34" i="3"/>
  <c r="E34" i="3"/>
</calcChain>
</file>

<file path=xl/sharedStrings.xml><?xml version="1.0" encoding="utf-8"?>
<sst xmlns="http://schemas.openxmlformats.org/spreadsheetml/2006/main" count="279" uniqueCount="199">
  <si>
    <t>Enrollment by Student Level and Residency</t>
  </si>
  <si>
    <t>NEW Applications for FULL-TIME Undergraduate Admission</t>
  </si>
  <si>
    <t>(Enter Winter Session counts on Page 5)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</si>
  <si>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</si>
  <si>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</si>
  <si>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</si>
  <si>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</si>
  <si>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</si>
  <si>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</si>
  <si>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</si>
  <si>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 xml:space="preserve"> Full-time</t>
  </si>
  <si>
    <t>Applications</t>
  </si>
  <si>
    <t>Admission</t>
  </si>
  <si>
    <t>Enrolled</t>
  </si>
  <si>
    <t>In State</t>
  </si>
  <si>
    <t>A.  First Time Freshmen</t>
  </si>
  <si>
    <t>Out of State</t>
  </si>
  <si>
    <t>Men</t>
  </si>
  <si>
    <t>TOTAL</t>
  </si>
  <si>
    <t>Women</t>
  </si>
  <si>
    <t>Part-time</t>
  </si>
  <si>
    <t>CT Residents</t>
  </si>
  <si>
    <t>YIELD</t>
  </si>
  <si>
    <t>B.  New Transfers from OTHER Institutions</t>
  </si>
  <si>
    <t>Graduate Students</t>
  </si>
  <si>
    <t>Full-time</t>
  </si>
  <si>
    <t>Total NEW Applications for Full Time Admission</t>
  </si>
  <si>
    <t>TOTAL GRADUATE STUDENTS</t>
  </si>
  <si>
    <t>All Students</t>
  </si>
  <si>
    <t xml:space="preserve">First Time Freshmen SAT Scores and Class Rank </t>
  </si>
  <si>
    <t>ALL Freshmen</t>
  </si>
  <si>
    <t>Special Freshman Admits</t>
  </si>
  <si>
    <t>Score</t>
  </si>
  <si>
    <t># of Students</t>
  </si>
  <si>
    <t>Mean SAT verbal</t>
  </si>
  <si>
    <t>Mean SAT math</t>
  </si>
  <si>
    <t>TOTAL ALL STUDENTS</t>
  </si>
  <si>
    <t>Mean SAT Writing</t>
  </si>
  <si>
    <t>Mean SAT combined</t>
  </si>
  <si>
    <t>Average class rank</t>
  </si>
  <si>
    <t>CIP 2 digit</t>
  </si>
  <si>
    <t>Program</t>
  </si>
  <si>
    <t>Undergraduate</t>
  </si>
  <si>
    <t>Graduate</t>
  </si>
  <si>
    <t>03</t>
  </si>
  <si>
    <t>Naturtal Resources and Conservation</t>
  </si>
  <si>
    <t>05</t>
  </si>
  <si>
    <t>Area, Ethnic, Cultural Studies</t>
  </si>
  <si>
    <t>08</t>
  </si>
  <si>
    <t>Marketing Operations</t>
  </si>
  <si>
    <t>09</t>
  </si>
  <si>
    <t>Communications</t>
  </si>
  <si>
    <t>Communication Technologies</t>
  </si>
  <si>
    <t>Computer-Info Sci</t>
  </si>
  <si>
    <t>Education</t>
  </si>
  <si>
    <t>Enginering</t>
  </si>
  <si>
    <t>Engineering Technology</t>
  </si>
  <si>
    <t>Foreign Languages/Literature</t>
  </si>
  <si>
    <t>Family and Consumer Sciences</t>
  </si>
  <si>
    <t>English Languages/Literature</t>
  </si>
  <si>
    <t>Liberal Arts/Sci/Humanities</t>
  </si>
  <si>
    <t>Library Science</t>
  </si>
  <si>
    <t>Biological/Life Science</t>
  </si>
  <si>
    <t>Mathematics and Statistics</t>
  </si>
  <si>
    <t>Inter-Disciplinary</t>
  </si>
  <si>
    <t>Parks/Rec/Leisure/Fitness</t>
  </si>
  <si>
    <t>Philosophy/Religious Studies</t>
  </si>
  <si>
    <t>Physical Sciences</t>
  </si>
  <si>
    <t>Psychology</t>
  </si>
  <si>
    <t>Security and Protective Services</t>
  </si>
  <si>
    <t>Public Administration and Social Servies</t>
  </si>
  <si>
    <t>Social Sciences</t>
  </si>
  <si>
    <t>Construction Trades</t>
  </si>
  <si>
    <t>Visual/Performing Arts</t>
  </si>
  <si>
    <t>Health Profession/Science</t>
  </si>
  <si>
    <t>Business, Management, Marketing</t>
  </si>
  <si>
    <t>History</t>
  </si>
  <si>
    <t>NA</t>
  </si>
  <si>
    <t>Undecided</t>
  </si>
  <si>
    <t>TOTAL Matriculated Students</t>
  </si>
  <si>
    <t>Non-Matriculated Students</t>
  </si>
  <si>
    <t>TOTAL  Students</t>
  </si>
  <si>
    <t>check ---&gt;</t>
  </si>
  <si>
    <t>(page 1 enrollments)</t>
  </si>
  <si>
    <t>Enrollment by Program</t>
  </si>
  <si>
    <t xml:space="preserve">Enrollment in Education (CIP CODE =13) </t>
  </si>
  <si>
    <t>Summer Session:  Complete on Fall Report</t>
  </si>
  <si>
    <t>AND Teacher Preparation / Certification Programs</t>
  </si>
  <si>
    <t>Include only those students ACCEPTED by your School of Education</t>
  </si>
  <si>
    <t>DO Not include PRE-program students</t>
  </si>
  <si>
    <t>Enrollment</t>
  </si>
  <si>
    <t>Total</t>
  </si>
  <si>
    <t>Program / Degree Type</t>
  </si>
  <si>
    <t>Undergraduates</t>
  </si>
  <si>
    <t>Post-Bac</t>
  </si>
  <si>
    <t>Master's</t>
  </si>
  <si>
    <t>Sixth Year</t>
  </si>
  <si>
    <t>Graduates</t>
  </si>
  <si>
    <t>Bachelor</t>
  </si>
  <si>
    <t>Certificate</t>
  </si>
  <si>
    <t>Master</t>
  </si>
  <si>
    <t>Female</t>
  </si>
  <si>
    <t>Faculty</t>
  </si>
  <si>
    <t>FTE*</t>
  </si>
  <si>
    <t>Male</t>
  </si>
  <si>
    <t>Full Term</t>
  </si>
  <si>
    <t>Session A</t>
  </si>
  <si>
    <t>Non-Res Alien</t>
  </si>
  <si>
    <t>Session AB</t>
  </si>
  <si>
    <t>Black, Non Hisp.</t>
  </si>
  <si>
    <t>Session B</t>
  </si>
  <si>
    <t>American Indian</t>
  </si>
  <si>
    <t>Session BC</t>
  </si>
  <si>
    <t>Asian</t>
  </si>
  <si>
    <t>Session C</t>
  </si>
  <si>
    <t>Hispanic of Any Race</t>
  </si>
  <si>
    <t>Other</t>
  </si>
  <si>
    <t>White</t>
  </si>
  <si>
    <t>Multi-Racial</t>
  </si>
  <si>
    <t>Unknown</t>
  </si>
  <si>
    <t>Campus Housing - Fall 2015</t>
  </si>
  <si>
    <t>Winter Session:  Complete on Spring Report</t>
  </si>
  <si>
    <t>Incoming</t>
  </si>
  <si>
    <t>Continuing</t>
  </si>
  <si>
    <t>Housing requests</t>
  </si>
  <si>
    <t>Accommodated</t>
  </si>
  <si>
    <t>% Accommodated</t>
  </si>
  <si>
    <t>Actual bed count:</t>
  </si>
  <si>
    <t xml:space="preserve">     Paying Beds </t>
  </si>
  <si>
    <t xml:space="preserve">     Non-paying Beds*</t>
  </si>
  <si>
    <t xml:space="preserve">Actual bed count:  </t>
  </si>
  <si>
    <t>Session One</t>
  </si>
  <si>
    <t xml:space="preserve">Designed Capacity:  </t>
  </si>
  <si>
    <t>Session Two</t>
  </si>
  <si>
    <t>Session Three</t>
  </si>
  <si>
    <t>*Non-paying beds include those used by RA's, Dorm Directors, etc.</t>
  </si>
  <si>
    <t>*Calculate FTE faculty on the basis of load hours divided by 12</t>
  </si>
  <si>
    <t>Faculty Report</t>
  </si>
  <si>
    <t>Section 1:  Status and Rank</t>
  </si>
  <si>
    <t>Total AAUP</t>
  </si>
  <si>
    <t>Teaching</t>
  </si>
  <si>
    <t>Positions*</t>
  </si>
  <si>
    <t>Faculty#</t>
  </si>
  <si>
    <t>Professor</t>
  </si>
  <si>
    <t>Associate Prof.</t>
  </si>
  <si>
    <t>Assistant Prof.</t>
  </si>
  <si>
    <t>Instructor</t>
  </si>
  <si>
    <t>Subtotal</t>
  </si>
  <si>
    <t>*Total  ranked Faculty from AAUP Contract</t>
  </si>
  <si>
    <t>Include coaches, counselors, or librarians</t>
  </si>
  <si>
    <t xml:space="preserve">#Instructional faculty only;  </t>
  </si>
  <si>
    <t>DO NOT include coaches, counselors, or librarians</t>
  </si>
  <si>
    <t>Lecturers</t>
  </si>
  <si>
    <t>Graduate Assistants</t>
  </si>
  <si>
    <t>Section 2: Highest Earned Degree</t>
  </si>
  <si>
    <t>Regular Rank Full-time Teaching Faculty</t>
  </si>
  <si>
    <t>N =</t>
  </si>
  <si>
    <t>Percent</t>
  </si>
  <si>
    <t>Doctoral Degree</t>
  </si>
  <si>
    <t>Approved Terminal*</t>
  </si>
  <si>
    <t>Master's Degree**</t>
  </si>
  <si>
    <t>Bachelor's Degree</t>
  </si>
  <si>
    <t>Less than Bachelor's</t>
  </si>
  <si>
    <t>* Not Doctorate</t>
  </si>
  <si>
    <t>** Including 6th year certificate</t>
  </si>
  <si>
    <t>Amended 11/4/2004</t>
  </si>
  <si>
    <t>Approved:</t>
  </si>
  <si>
    <t xml:space="preserve"> - MBA/CPA for teachers of Accounting only</t>
  </si>
  <si>
    <t xml:space="preserve"> - MFA for teachers of Fine Art or Applied Arts (not including Art History)</t>
  </si>
  <si>
    <t xml:space="preserve"> - MLS for Librarians (or Education)</t>
  </si>
  <si>
    <t xml:space="preserve"> - MSW for teachers of Social Work</t>
  </si>
  <si>
    <t xml:space="preserve"> - JD or LLB for teachers of Business Law</t>
  </si>
  <si>
    <t>Students With Disabilities*</t>
  </si>
  <si>
    <t>UDG</t>
  </si>
  <si>
    <t>GRD</t>
  </si>
  <si>
    <t>Learning Disabilities</t>
  </si>
  <si>
    <t xml:space="preserve">   ADD/ADHD</t>
  </si>
  <si>
    <t>Psychological/Emotional</t>
  </si>
  <si>
    <t>Chronic Health</t>
  </si>
  <si>
    <t>Mobility</t>
  </si>
  <si>
    <t>Hearing</t>
  </si>
  <si>
    <t>Vision</t>
  </si>
  <si>
    <t>Head/Brain Injury</t>
  </si>
  <si>
    <t xml:space="preserve">Speech/Language </t>
  </si>
  <si>
    <t>Other (list below in this column)</t>
  </si>
  <si>
    <t>Other:</t>
  </si>
  <si>
    <t>Coordination/Hand Dexterity</t>
  </si>
  <si>
    <t>Autism Spectrum Disorder</t>
  </si>
  <si>
    <t>Tourette's Syndrome</t>
  </si>
  <si>
    <t xml:space="preserve">*students are reported for their primary disability </t>
  </si>
  <si>
    <t>Credit Hours by Course Level</t>
  </si>
  <si>
    <t>Disregard students' level when counting credit hours by course level</t>
  </si>
  <si>
    <t>FT Students</t>
  </si>
  <si>
    <t>PT Students</t>
  </si>
  <si>
    <t>Undergraduate Courses</t>
  </si>
  <si>
    <t>Lower division  (course #'s 000-299)</t>
  </si>
  <si>
    <t>Upper division  (course #'s 300-499)</t>
  </si>
  <si>
    <t>Graduate Courses</t>
  </si>
  <si>
    <t>course #'s 500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</si>
</sst>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###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18"/>
      <name val="Arial"/>
      <family val="2"/>
    </font>
    <font>
      <i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</cellStyleXfs>
  <cellXfs count="126">
    <xf numFmtId="0" fontId="0" fillId="0" borderId="0" xfId="0"/>
    <xf numFmtId="3" fontId="0" fillId="0" borderId="0" xfId="0" applyNumberForma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8" fillId="0" borderId="0" xfId="0" applyFont="1"/>
    <xf numFmtId="3" fontId="4" fillId="2" borderId="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2" borderId="6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9" fontId="5" fillId="2" borderId="12" xfId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11" fillId="0" borderId="0" xfId="0" applyFont="1"/>
    <xf numFmtId="0" fontId="6" fillId="0" borderId="0" xfId="0" applyFont="1"/>
    <xf numFmtId="0" fontId="7" fillId="0" borderId="0" xfId="0" applyFont="1"/>
    <xf numFmtId="0" fontId="5" fillId="2" borderId="6" xfId="0" applyFont="1" applyFill="1" applyBorder="1" applyAlignment="1">
      <alignment horizontal="center"/>
    </xf>
    <xf numFmtId="165" fontId="0" fillId="0" borderId="0" xfId="0" applyNumberFormat="1" applyProtection="1">
      <protection locked="0"/>
    </xf>
    <xf numFmtId="0" fontId="12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3" fillId="0" borderId="0" xfId="2" applyAlignment="1">
      <alignment horizontal="center"/>
    </xf>
    <xf numFmtId="0" fontId="13" fillId="0" borderId="0" xfId="3" applyAlignment="1">
      <alignment horizontal="center"/>
    </xf>
    <xf numFmtId="0" fontId="13" fillId="0" borderId="0" xfId="3"/>
    <xf numFmtId="0" fontId="13" fillId="0" borderId="0" xfId="4" applyAlignment="1">
      <alignment horizontal="center"/>
    </xf>
    <xf numFmtId="3" fontId="13" fillId="0" borderId="0" xfId="3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3" fontId="5" fillId="2" borderId="10" xfId="0" applyNumberFormat="1" applyFont="1" applyFill="1" applyBorder="1" applyAlignment="1">
      <alignment horizontal="center"/>
    </xf>
    <xf numFmtId="0" fontId="13" fillId="0" borderId="0" xfId="5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0" fillId="0" borderId="0" xfId="0" applyFont="1"/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6"/>
    <xf numFmtId="0" fontId="5" fillId="0" borderId="0" xfId="0" applyFont="1" applyFill="1" applyBorder="1" applyAlignment="1">
      <alignment horizontal="center"/>
    </xf>
    <xf numFmtId="9" fontId="4" fillId="2" borderId="3" xfId="7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3" fillId="0" borderId="0" xfId="8" applyAlignment="1">
      <alignment horizontal="center"/>
    </xf>
    <xf numFmtId="0" fontId="13" fillId="0" borderId="0" xfId="9" applyAlignment="1">
      <alignment horizontal="center"/>
    </xf>
    <xf numFmtId="166" fontId="13" fillId="0" borderId="0" xfId="9" applyNumberFormat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0" fontId="2" fillId="0" borderId="0" xfId="0" applyFont="1"/>
    <xf numFmtId="1" fontId="5" fillId="2" borderId="4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NumberFormat="1" applyFont="1" applyFill="1" applyBorder="1"/>
    <xf numFmtId="0" fontId="16" fillId="0" borderId="0" xfId="0" applyFont="1" applyBorder="1"/>
    <xf numFmtId="0" fontId="5" fillId="0" borderId="0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/>
    <xf numFmtId="1" fontId="0" fillId="0" borderId="0" xfId="0" applyNumberFormat="1" applyAlignment="1">
      <alignment horizontal="center"/>
    </xf>
    <xf numFmtId="0" fontId="13" fillId="0" borderId="0" xfId="2" applyFill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 builtinId="0"/>
    <cellStyle name="Normal 11" xfId="8"/>
    <cellStyle name="Normal 12" xfId="9"/>
    <cellStyle name="Normal 2" xfId="2"/>
    <cellStyle name="Normal 5" xfId="4"/>
    <cellStyle name="Normal 7" xfId="3"/>
    <cellStyle name="Normal 9" xfId="5"/>
    <cellStyle name="Normal_system" xfId="6"/>
    <cellStyle name="Percent 2 2 2" xfId="1"/>
    <cellStyle name="Percent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tabSelected="1" topLeftCell="R1" workbookViewId="0">
      <selection activeCell="AR33" sqref="AR33"/>
    </sheetView>
  </sheetViews>
  <sheetFormatPr defaultRowHeight="15" x14ac:dyDescent="0.25"/>
  <cols>
    <col min="6" max="6" width="7.140625" bestFit="1" customWidth="1"/>
    <col min="9" max="9" width="12.140625" bestFit="1" customWidth="1"/>
    <col min="10" max="10" width="15.28515625" bestFit="1" customWidth="1"/>
    <col min="11" max="11" width="8.7109375" bestFit="1" customWidth="1"/>
    <col min="12" max="12" width="17.28515625" customWidth="1"/>
    <col min="16" max="16" width="38.28515625" customWidth="1"/>
    <col min="17" max="17" width="15.7109375" customWidth="1"/>
    <col min="18" max="18" width="11.85546875" customWidth="1"/>
    <col min="32" max="32" width="27" customWidth="1"/>
    <col min="34" max="34" width="9" customWidth="1"/>
    <col min="35" max="35" width="15.140625" customWidth="1"/>
    <col min="36" max="36" width="9.85546875" customWidth="1"/>
    <col min="40" max="40" width="14.140625" customWidth="1"/>
    <col min="41" max="41" width="11.140625" customWidth="1"/>
    <col min="42" max="42" width="11" customWidth="1"/>
    <col min="49" max="49" width="23.42578125" customWidth="1"/>
    <col min="50" max="50" width="15.5703125" customWidth="1"/>
    <col min="51" max="51" width="31.7109375" customWidth="1"/>
  </cols>
  <sheetData>
    <row r="1" spans="1:54" ht="15.75" x14ac:dyDescent="0.25">
      <c r="A1" s="116" t="s">
        <v>0</v>
      </c>
      <c r="B1" s="116"/>
      <c r="C1" s="116"/>
      <c r="D1" s="116"/>
      <c r="E1" s="116"/>
      <c r="F1" s="116"/>
      <c r="G1" s="116" t="s">
        <v>1</v>
      </c>
      <c r="H1" s="116"/>
      <c r="I1" s="116"/>
      <c r="J1" s="116"/>
      <c r="K1" s="116"/>
      <c r="L1" s="116"/>
      <c r="O1" s="116" t="s">
        <v>84</v>
      </c>
      <c r="P1" s="116"/>
      <c r="Q1" s="116"/>
      <c r="R1" s="116"/>
      <c r="S1" s="116"/>
      <c r="T1" s="116"/>
      <c r="V1" s="116" t="s">
        <v>85</v>
      </c>
      <c r="W1" s="116"/>
      <c r="X1" s="116"/>
      <c r="Y1" s="116"/>
      <c r="Z1" s="116"/>
      <c r="AA1" s="116"/>
      <c r="AB1" s="116"/>
      <c r="AC1" s="116"/>
      <c r="AD1" s="116"/>
      <c r="AE1" s="116" t="s">
        <v>86</v>
      </c>
      <c r="AF1" s="116"/>
      <c r="AG1" s="116"/>
      <c r="AH1" s="116"/>
      <c r="AI1" s="116"/>
      <c r="AJ1" s="116"/>
      <c r="AK1" s="116"/>
      <c r="AM1" s="116" t="s">
        <v>137</v>
      </c>
      <c r="AN1" s="116"/>
      <c r="AO1" s="116"/>
      <c r="AP1" s="116"/>
      <c r="AQ1" s="116"/>
      <c r="AR1" s="116"/>
      <c r="AV1" s="118" t="s">
        <v>172</v>
      </c>
      <c r="AW1" s="118"/>
      <c r="AX1" s="118"/>
      <c r="AY1" s="118"/>
      <c r="AZ1" s="118"/>
      <c r="BA1" s="118"/>
      <c r="BB1" s="118"/>
    </row>
    <row r="2" spans="1:54" ht="15.75" x14ac:dyDescent="0.25">
      <c r="A2" s="125" t="s">
        <v>2</v>
      </c>
      <c r="B2" s="125"/>
      <c r="C2" s="125"/>
      <c r="D2" s="125"/>
      <c r="E2" s="125"/>
      <c r="F2" s="125"/>
      <c r="O2" s="48" t="s">
        <v>40</v>
      </c>
      <c r="P2" s="48" t="s">
        <v>41</v>
      </c>
      <c r="Q2" s="58" t="s">
        <v>42</v>
      </c>
      <c r="R2" s="58" t="s">
        <v>43</v>
      </c>
      <c r="S2" s="58"/>
      <c r="T2" s="58"/>
      <c r="W2" s="119" t="s">
        <v>87</v>
      </c>
      <c r="X2" s="119"/>
      <c r="Y2" s="119"/>
      <c r="Z2" s="119"/>
      <c r="AA2" s="119"/>
      <c r="AB2" s="119"/>
      <c r="AC2" s="119"/>
      <c r="AD2" s="119"/>
      <c r="AE2" s="119"/>
      <c r="AF2" s="12"/>
      <c r="AG2" s="12"/>
      <c r="AH2" s="12"/>
      <c r="AI2" s="12"/>
      <c r="AJ2" s="12"/>
      <c r="AK2" s="12"/>
      <c r="AM2" s="12"/>
      <c r="AN2" s="80" t="s">
        <v>138</v>
      </c>
      <c r="AO2" s="12"/>
      <c r="AP2" s="12"/>
      <c r="AQ2" s="10"/>
      <c r="AR2" s="10"/>
      <c r="AV2" s="10"/>
      <c r="AW2" s="12"/>
      <c r="AX2" s="12"/>
      <c r="AY2" s="12"/>
      <c r="AZ2" s="12"/>
      <c r="BA2" s="12"/>
      <c r="BB2" s="18"/>
    </row>
    <row r="3" spans="1:54" x14ac:dyDescent="0.25">
      <c r="A3" s="2" t="s">
        <v>3</v>
      </c>
      <c r="C3" s="3"/>
      <c r="D3" s="4" t="s">
        <v>4</v>
      </c>
      <c r="E3" s="4" t="s">
        <v>5</v>
      </c>
      <c r="F3" s="4" t="s">
        <v>6</v>
      </c>
      <c r="I3" s="4" t="s">
        <v>7</v>
      </c>
      <c r="J3" s="4" t="s">
        <v>8</v>
      </c>
      <c r="K3" s="4" t="s">
        <v>9</v>
      </c>
      <c r="O3" s="12"/>
      <c r="P3" s="12"/>
      <c r="Q3" s="12"/>
      <c r="R3" s="12"/>
      <c r="S3" s="12"/>
      <c r="V3" s="122" t="s">
        <v>88</v>
      </c>
      <c r="W3" s="122"/>
      <c r="X3" s="122"/>
      <c r="Y3" s="122"/>
      <c r="Z3" s="122"/>
      <c r="AA3" s="122"/>
      <c r="AB3" s="122"/>
      <c r="AC3" s="122"/>
      <c r="AD3" s="122"/>
      <c r="AE3" s="12"/>
      <c r="AF3" s="12"/>
      <c r="AG3" s="12"/>
      <c r="AH3" s="12"/>
      <c r="AI3" s="12"/>
      <c r="AJ3" s="12"/>
      <c r="AK3" s="12"/>
      <c r="AM3" s="12"/>
      <c r="AN3" s="12"/>
      <c r="AO3" s="12"/>
      <c r="AP3" s="12"/>
      <c r="AQ3" s="12"/>
      <c r="AR3" s="12"/>
      <c r="AV3" s="77"/>
      <c r="AW3" s="12"/>
      <c r="AX3" s="76" t="s">
        <v>173</v>
      </c>
      <c r="AY3" s="76" t="s">
        <v>174</v>
      </c>
      <c r="AZ3" s="76" t="s">
        <v>18</v>
      </c>
      <c r="BA3" s="18"/>
      <c r="BB3" s="18"/>
    </row>
    <row r="4" spans="1:54" x14ac:dyDescent="0.25">
      <c r="A4" s="5" t="s">
        <v>10</v>
      </c>
      <c r="B4" s="5"/>
      <c r="H4" s="6"/>
      <c r="I4" s="4" t="s">
        <v>11</v>
      </c>
      <c r="J4" s="4" t="s">
        <v>12</v>
      </c>
      <c r="K4" s="4" t="s">
        <v>13</v>
      </c>
      <c r="O4" s="59" t="s">
        <v>44</v>
      </c>
      <c r="P4" s="12" t="s">
        <v>45</v>
      </c>
      <c r="Q4" s="7"/>
      <c r="R4" s="7"/>
      <c r="T4" s="12"/>
      <c r="V4" s="122" t="s">
        <v>89</v>
      </c>
      <c r="W4" s="122"/>
      <c r="X4" s="122"/>
      <c r="Y4" s="122"/>
      <c r="Z4" s="122"/>
      <c r="AA4" s="122"/>
      <c r="AB4" s="122"/>
      <c r="AC4" s="122"/>
      <c r="AD4" s="122"/>
      <c r="AE4" s="71"/>
      <c r="AF4" s="9" t="s">
        <v>90</v>
      </c>
      <c r="AG4" s="4" t="s">
        <v>17</v>
      </c>
      <c r="AH4" s="4" t="s">
        <v>19</v>
      </c>
      <c r="AI4" s="72" t="s">
        <v>91</v>
      </c>
      <c r="AJ4" s="4" t="s">
        <v>5</v>
      </c>
      <c r="AK4" s="12"/>
      <c r="AM4" s="12"/>
      <c r="AN4" s="12"/>
      <c r="AO4" s="4" t="s">
        <v>139</v>
      </c>
      <c r="AP4" s="93" t="s">
        <v>140</v>
      </c>
      <c r="AQ4" s="93" t="s">
        <v>140</v>
      </c>
      <c r="AR4" s="12"/>
      <c r="AV4" s="18" t="s">
        <v>175</v>
      </c>
      <c r="AW4" s="12"/>
      <c r="AX4" s="65">
        <v>186</v>
      </c>
      <c r="AY4" s="65">
        <v>31</v>
      </c>
      <c r="AZ4" s="36">
        <f>SUM(AX4:AY4)</f>
        <v>217</v>
      </c>
      <c r="BA4" s="18"/>
      <c r="BB4" s="18"/>
    </row>
    <row r="5" spans="1:54" x14ac:dyDescent="0.25">
      <c r="A5" s="5"/>
      <c r="B5" s="5" t="s">
        <v>14</v>
      </c>
      <c r="D5" s="54">
        <v>6518</v>
      </c>
      <c r="E5" s="54">
        <v>94975.5</v>
      </c>
      <c r="F5" s="8">
        <f>E5/15</f>
        <v>6331.7</v>
      </c>
      <c r="G5" s="9" t="s">
        <v>15</v>
      </c>
      <c r="I5" s="10"/>
      <c r="J5" s="10"/>
      <c r="K5" s="10"/>
      <c r="L5" s="10"/>
      <c r="O5" s="59" t="s">
        <v>46</v>
      </c>
      <c r="P5" s="12" t="s">
        <v>47</v>
      </c>
      <c r="Q5" s="60"/>
      <c r="R5" s="60"/>
      <c r="S5" s="61"/>
      <c r="T5" s="61"/>
      <c r="V5" s="12"/>
      <c r="W5" s="12"/>
      <c r="X5" s="12"/>
      <c r="Y5" s="73" t="s">
        <v>92</v>
      </c>
      <c r="Z5" s="73"/>
      <c r="AA5" s="73"/>
      <c r="AB5" s="73"/>
      <c r="AC5" s="73"/>
      <c r="AD5" s="12"/>
      <c r="AE5" s="12"/>
      <c r="AF5" s="12" t="s">
        <v>93</v>
      </c>
      <c r="AG5" s="65">
        <v>728</v>
      </c>
      <c r="AH5" s="65">
        <v>1220</v>
      </c>
      <c r="AI5" s="74">
        <v>1948</v>
      </c>
      <c r="AJ5" s="75">
        <v>10609.5</v>
      </c>
      <c r="AK5" s="12"/>
      <c r="AM5" s="12"/>
      <c r="AN5" s="12"/>
      <c r="AO5" s="4" t="s">
        <v>141</v>
      </c>
      <c r="AP5" s="4" t="s">
        <v>142</v>
      </c>
      <c r="AQ5" s="4" t="s">
        <v>102</v>
      </c>
      <c r="AR5" s="12"/>
      <c r="AV5" s="5" t="s">
        <v>176</v>
      </c>
      <c r="AW5" s="12"/>
      <c r="AX5" s="65">
        <v>179</v>
      </c>
      <c r="AY5" s="65">
        <v>16</v>
      </c>
      <c r="AZ5" s="36">
        <f t="shared" ref="AZ5:AZ12" si="0">SUM(AX5:AY5)</f>
        <v>195</v>
      </c>
      <c r="BA5" s="18"/>
      <c r="BB5" s="18"/>
    </row>
    <row r="6" spans="1:54" x14ac:dyDescent="0.25">
      <c r="A6" s="5"/>
      <c r="B6" s="5" t="s">
        <v>16</v>
      </c>
      <c r="D6" s="54">
        <v>296</v>
      </c>
      <c r="E6" s="54">
        <v>4325.5</v>
      </c>
      <c r="F6" s="11">
        <f>E6/15</f>
        <v>288.36666666666667</v>
      </c>
      <c r="H6" s="12" t="s">
        <v>17</v>
      </c>
      <c r="I6" s="7">
        <v>3746</v>
      </c>
      <c r="J6" s="7">
        <v>2234</v>
      </c>
      <c r="K6" s="7">
        <v>544</v>
      </c>
      <c r="L6" s="13"/>
      <c r="O6" s="59" t="s">
        <v>48</v>
      </c>
      <c r="P6" s="12" t="s">
        <v>49</v>
      </c>
      <c r="Q6" s="60"/>
      <c r="R6" s="60"/>
      <c r="T6" s="12"/>
      <c r="V6" s="12"/>
      <c r="W6" s="12"/>
      <c r="X6" s="12"/>
      <c r="Y6" s="10"/>
      <c r="Z6" s="4" t="s">
        <v>94</v>
      </c>
      <c r="AA6" s="4"/>
      <c r="AB6" s="4" t="s">
        <v>95</v>
      </c>
      <c r="AC6" s="4" t="s">
        <v>96</v>
      </c>
      <c r="AD6" s="18"/>
      <c r="AE6" s="12"/>
      <c r="AF6" s="12" t="s">
        <v>97</v>
      </c>
      <c r="AG6" s="65">
        <v>252</v>
      </c>
      <c r="AH6" s="65">
        <v>912</v>
      </c>
      <c r="AI6" s="74">
        <v>1164</v>
      </c>
      <c r="AJ6" s="75">
        <v>6970</v>
      </c>
      <c r="AK6" s="12"/>
      <c r="AM6" s="12"/>
      <c r="AN6" s="4" t="s">
        <v>25</v>
      </c>
      <c r="AO6" s="58" t="s">
        <v>4</v>
      </c>
      <c r="AP6" s="58" t="s">
        <v>4</v>
      </c>
      <c r="AQ6" s="58" t="s">
        <v>6</v>
      </c>
      <c r="AR6" s="12"/>
      <c r="AV6" s="5" t="s">
        <v>177</v>
      </c>
      <c r="AW6" s="12"/>
      <c r="AX6" s="65">
        <v>169</v>
      </c>
      <c r="AY6" s="65">
        <v>20</v>
      </c>
      <c r="AZ6" s="36">
        <f t="shared" si="0"/>
        <v>189</v>
      </c>
      <c r="BA6" s="18"/>
      <c r="BB6" s="18"/>
    </row>
    <row r="7" spans="1:54" x14ac:dyDescent="0.25">
      <c r="B7" s="12" t="s">
        <v>18</v>
      </c>
      <c r="D7" s="14">
        <f>D5+D6</f>
        <v>6814</v>
      </c>
      <c r="E7" s="15">
        <f>E5+E6</f>
        <v>99301</v>
      </c>
      <c r="F7" s="16">
        <f>E7/15</f>
        <v>6620.0666666666666</v>
      </c>
      <c r="H7" s="12" t="s">
        <v>19</v>
      </c>
      <c r="I7" s="7">
        <v>5201</v>
      </c>
      <c r="J7" s="7">
        <v>3553</v>
      </c>
      <c r="K7" s="7">
        <v>823</v>
      </c>
      <c r="O7" s="59" t="s">
        <v>50</v>
      </c>
      <c r="P7" s="12" t="s">
        <v>51</v>
      </c>
      <c r="Q7" s="60"/>
      <c r="R7" s="60"/>
      <c r="S7" s="61"/>
      <c r="T7" s="62"/>
      <c r="V7" s="12"/>
      <c r="W7" s="12"/>
      <c r="X7" s="12"/>
      <c r="Y7" s="58" t="s">
        <v>98</v>
      </c>
      <c r="Z7" s="58" t="s">
        <v>99</v>
      </c>
      <c r="AA7" s="58" t="s">
        <v>100</v>
      </c>
      <c r="AB7" s="58" t="s">
        <v>99</v>
      </c>
      <c r="AC7" s="58" t="s">
        <v>99</v>
      </c>
      <c r="AD7" s="76" t="s">
        <v>91</v>
      </c>
      <c r="AE7" s="12"/>
      <c r="AF7" s="77" t="s">
        <v>18</v>
      </c>
      <c r="AG7" s="14">
        <f>SUM(AG5:AG6)</f>
        <v>980</v>
      </c>
      <c r="AH7" s="78">
        <f>SUM(AH5:AH6)</f>
        <v>2132</v>
      </c>
      <c r="AI7" s="37">
        <v>3112</v>
      </c>
      <c r="AJ7" s="78">
        <f>SUM(AJ5:AJ6)</f>
        <v>17579.5</v>
      </c>
      <c r="AK7" s="12"/>
      <c r="AM7" s="12"/>
      <c r="AN7" s="12" t="s">
        <v>143</v>
      </c>
      <c r="AO7" s="94">
        <v>188</v>
      </c>
      <c r="AP7" s="95">
        <v>168</v>
      </c>
      <c r="AQ7" s="96"/>
      <c r="AR7" s="65"/>
      <c r="AV7" s="5" t="s">
        <v>178</v>
      </c>
      <c r="AW7" s="12"/>
      <c r="AX7" s="65">
        <v>89</v>
      </c>
      <c r="AY7" s="65">
        <v>20</v>
      </c>
      <c r="AZ7" s="36">
        <f t="shared" si="0"/>
        <v>109</v>
      </c>
      <c r="BA7" s="18"/>
      <c r="BB7" s="18"/>
    </row>
    <row r="8" spans="1:54" x14ac:dyDescent="0.25">
      <c r="A8" s="5" t="s">
        <v>20</v>
      </c>
      <c r="B8" s="5"/>
      <c r="D8" s="7"/>
      <c r="E8" s="7"/>
      <c r="F8" s="17"/>
      <c r="H8" s="18" t="s">
        <v>21</v>
      </c>
      <c r="I8" s="7">
        <v>7555</v>
      </c>
      <c r="J8" s="7">
        <v>5081</v>
      </c>
      <c r="K8" s="7">
        <v>1303</v>
      </c>
      <c r="L8" s="19"/>
      <c r="O8" s="10">
        <v>10</v>
      </c>
      <c r="P8" s="12" t="s">
        <v>52</v>
      </c>
      <c r="Q8" s="60"/>
      <c r="R8" s="60"/>
      <c r="T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10"/>
      <c r="AH8" s="12"/>
      <c r="AI8" s="12"/>
      <c r="AJ8" s="12"/>
      <c r="AK8" s="12"/>
      <c r="AM8" s="12"/>
      <c r="AN8" s="12" t="s">
        <v>144</v>
      </c>
      <c r="AO8" s="94">
        <v>135</v>
      </c>
      <c r="AP8" s="94">
        <v>127</v>
      </c>
      <c r="AQ8" s="96"/>
      <c r="AR8" s="65"/>
      <c r="AV8" s="5" t="s">
        <v>179</v>
      </c>
      <c r="AW8" s="12"/>
      <c r="AX8" s="65">
        <v>14</v>
      </c>
      <c r="AY8" s="65">
        <v>1</v>
      </c>
      <c r="AZ8" s="36">
        <f t="shared" si="0"/>
        <v>15</v>
      </c>
      <c r="BA8" s="18"/>
      <c r="BB8" s="18"/>
    </row>
    <row r="9" spans="1:54" ht="18" x14ac:dyDescent="0.25">
      <c r="A9" s="5"/>
      <c r="B9" s="5" t="s">
        <v>14</v>
      </c>
      <c r="C9" s="1"/>
      <c r="D9" s="54">
        <v>1106</v>
      </c>
      <c r="E9" s="54">
        <v>7030.5</v>
      </c>
      <c r="F9" s="8">
        <f>E9/15</f>
        <v>468.7</v>
      </c>
      <c r="G9" s="20"/>
      <c r="H9" s="5" t="s">
        <v>18</v>
      </c>
      <c r="I9" s="21">
        <f>I7+I6</f>
        <v>8947</v>
      </c>
      <c r="J9" s="21">
        <f>J6+J7</f>
        <v>5787</v>
      </c>
      <c r="K9" s="22">
        <f>K6+K7</f>
        <v>1367</v>
      </c>
      <c r="L9" s="23"/>
      <c r="O9" s="10">
        <v>11</v>
      </c>
      <c r="P9" s="12" t="s">
        <v>53</v>
      </c>
      <c r="Q9" s="60">
        <v>274</v>
      </c>
      <c r="R9" s="60">
        <v>49</v>
      </c>
      <c r="S9" s="61"/>
      <c r="T9" s="61"/>
      <c r="V9" s="12"/>
      <c r="W9" s="12"/>
      <c r="X9" s="12" t="s">
        <v>101</v>
      </c>
      <c r="Y9" s="79">
        <v>694</v>
      </c>
      <c r="Z9" s="10">
        <v>297</v>
      </c>
      <c r="AA9" s="79">
        <v>444</v>
      </c>
      <c r="AB9" s="65"/>
      <c r="AC9" s="79">
        <v>148</v>
      </c>
      <c r="AD9" s="36">
        <f>SUM(Y9:AC9)</f>
        <v>1583</v>
      </c>
      <c r="AE9" s="32"/>
      <c r="AF9" s="9" t="s">
        <v>102</v>
      </c>
      <c r="AG9" s="80"/>
      <c r="AH9" s="81"/>
      <c r="AI9" s="58" t="s">
        <v>4</v>
      </c>
      <c r="AJ9" s="58" t="s">
        <v>103</v>
      </c>
      <c r="AK9" s="12"/>
      <c r="AM9" s="12"/>
      <c r="AN9" s="12" t="s">
        <v>145</v>
      </c>
      <c r="AO9" s="94">
        <v>129</v>
      </c>
      <c r="AP9" s="94">
        <v>123</v>
      </c>
      <c r="AQ9" s="96"/>
      <c r="AR9" s="65"/>
      <c r="AV9" s="5" t="s">
        <v>180</v>
      </c>
      <c r="AW9" s="12"/>
      <c r="AX9" s="65">
        <v>20</v>
      </c>
      <c r="AY9" s="65">
        <v>3</v>
      </c>
      <c r="AZ9" s="36">
        <f t="shared" si="0"/>
        <v>23</v>
      </c>
      <c r="BA9" s="18"/>
      <c r="BB9" s="18"/>
    </row>
    <row r="10" spans="1:54" ht="15.75" x14ac:dyDescent="0.25">
      <c r="A10" s="18"/>
      <c r="B10" s="5" t="s">
        <v>16</v>
      </c>
      <c r="D10" s="54">
        <v>32</v>
      </c>
      <c r="E10" s="54">
        <v>222</v>
      </c>
      <c r="F10" s="11">
        <f>E10/15</f>
        <v>14.8</v>
      </c>
      <c r="H10" s="12" t="s">
        <v>22</v>
      </c>
      <c r="I10" s="12"/>
      <c r="J10" s="24">
        <f>J9/I9</f>
        <v>0.64680898625237515</v>
      </c>
      <c r="K10" s="24">
        <f>K9/J9</f>
        <v>0.23621911180231553</v>
      </c>
      <c r="L10" s="25"/>
      <c r="O10" s="10">
        <v>13</v>
      </c>
      <c r="P10" s="12" t="s">
        <v>54</v>
      </c>
      <c r="Q10" s="60"/>
      <c r="R10" s="63"/>
      <c r="S10" s="61"/>
      <c r="T10" s="64"/>
      <c r="V10" s="12"/>
      <c r="W10" s="12"/>
      <c r="X10" s="12" t="s">
        <v>104</v>
      </c>
      <c r="Y10" s="79">
        <v>269</v>
      </c>
      <c r="Z10" s="10">
        <v>109</v>
      </c>
      <c r="AA10" s="79">
        <v>138</v>
      </c>
      <c r="AB10" s="65"/>
      <c r="AC10" s="79">
        <v>44</v>
      </c>
      <c r="AD10" s="39">
        <f>SUM(Y10:AC10)</f>
        <v>560</v>
      </c>
      <c r="AE10" s="12"/>
      <c r="AF10" s="82" t="s">
        <v>105</v>
      </c>
      <c r="AG10" s="10"/>
      <c r="AH10" s="12"/>
      <c r="AI10" s="10">
        <v>10</v>
      </c>
      <c r="AJ10" s="83">
        <v>4.05</v>
      </c>
      <c r="AK10" s="12"/>
      <c r="AM10" s="12"/>
      <c r="AN10" s="12" t="s">
        <v>146</v>
      </c>
      <c r="AO10" s="94">
        <v>4</v>
      </c>
      <c r="AP10" s="94">
        <v>2</v>
      </c>
      <c r="AQ10" s="96"/>
      <c r="AR10" s="65"/>
      <c r="AV10" s="5" t="s">
        <v>181</v>
      </c>
      <c r="AW10" s="12"/>
      <c r="AX10" s="65">
        <v>15</v>
      </c>
      <c r="AY10" s="65">
        <v>3</v>
      </c>
      <c r="AZ10" s="36">
        <f t="shared" si="0"/>
        <v>18</v>
      </c>
      <c r="BA10" s="112"/>
      <c r="BB10" s="18"/>
    </row>
    <row r="11" spans="1:54" ht="15.75" x14ac:dyDescent="0.25">
      <c r="B11" s="12" t="s">
        <v>18</v>
      </c>
      <c r="D11" s="26">
        <f>D9+D10</f>
        <v>1138</v>
      </c>
      <c r="E11" s="27">
        <f>E9+E10</f>
        <v>7252.5</v>
      </c>
      <c r="F11" s="28">
        <f>E11/15</f>
        <v>483.5</v>
      </c>
      <c r="I11" s="12"/>
      <c r="J11" s="12"/>
      <c r="K11" s="12"/>
      <c r="L11" s="23"/>
      <c r="O11" s="10">
        <v>14</v>
      </c>
      <c r="P11" s="12" t="s">
        <v>55</v>
      </c>
      <c r="Q11" s="60"/>
      <c r="R11" s="63"/>
      <c r="T11" s="12"/>
      <c r="V11" s="12"/>
      <c r="W11" s="12"/>
      <c r="X11" s="12"/>
      <c r="Y11" s="7"/>
      <c r="Z11" s="7"/>
      <c r="AA11" s="7"/>
      <c r="AB11" s="7"/>
      <c r="AC11" s="7"/>
      <c r="AD11" s="12"/>
      <c r="AE11" s="12"/>
      <c r="AF11" s="82" t="s">
        <v>106</v>
      </c>
      <c r="AG11" s="10"/>
      <c r="AH11" s="83"/>
      <c r="AI11" s="10">
        <v>140</v>
      </c>
      <c r="AJ11" s="83">
        <v>42.93</v>
      </c>
      <c r="AK11" s="12"/>
      <c r="AM11" s="77" t="s">
        <v>147</v>
      </c>
      <c r="AN11" s="18"/>
      <c r="AO11" s="97">
        <v>461</v>
      </c>
      <c r="AP11" s="97">
        <v>420</v>
      </c>
      <c r="AQ11" s="98">
        <f>SUM(AQ7:AQ10)</f>
        <v>0</v>
      </c>
      <c r="AR11" s="12"/>
      <c r="AV11" s="5" t="s">
        <v>182</v>
      </c>
      <c r="AW11" s="12"/>
      <c r="AX11" s="65">
        <v>12</v>
      </c>
      <c r="AY11" s="65">
        <v>3</v>
      </c>
      <c r="AZ11" s="36">
        <f t="shared" si="0"/>
        <v>15</v>
      </c>
      <c r="BA11" s="113"/>
      <c r="BB11" s="12"/>
    </row>
    <row r="12" spans="1:54" ht="15.75" x14ac:dyDescent="0.25">
      <c r="A12" s="9" t="e">
        <f>SUM('2017'!AD203274A1:A11)</f>
        <v>#NAME?</v>
      </c>
      <c r="D12" s="21">
        <f>D7+D11</f>
        <v>7952</v>
      </c>
      <c r="E12" s="29">
        <f>E7+E11</f>
        <v>106553.5</v>
      </c>
      <c r="F12" s="30">
        <f>F7+F11</f>
        <v>7103.5666666666666</v>
      </c>
      <c r="G12" s="9" t="s">
        <v>23</v>
      </c>
      <c r="H12" s="18"/>
      <c r="I12" s="25"/>
      <c r="J12" s="31"/>
      <c r="K12" s="25"/>
      <c r="L12" s="23"/>
      <c r="O12" s="10">
        <v>15</v>
      </c>
      <c r="P12" s="12" t="s">
        <v>56</v>
      </c>
      <c r="Q12" s="60"/>
      <c r="R12" s="63"/>
      <c r="T12" s="12"/>
      <c r="W12" t="s">
        <v>107</v>
      </c>
      <c r="X12" s="10"/>
      <c r="Y12" s="7"/>
      <c r="Z12" s="7"/>
      <c r="AA12" s="7"/>
      <c r="AB12" s="7"/>
      <c r="AC12" s="7"/>
      <c r="AD12" s="36"/>
      <c r="AE12" s="12"/>
      <c r="AF12" s="82" t="s">
        <v>108</v>
      </c>
      <c r="AG12" s="10"/>
      <c r="AH12" s="83"/>
      <c r="AI12" s="10">
        <v>41</v>
      </c>
      <c r="AJ12" s="83">
        <v>21.26</v>
      </c>
      <c r="AK12" s="12"/>
      <c r="AM12" s="12"/>
      <c r="AN12" s="12"/>
      <c r="AO12" s="12"/>
      <c r="AP12" s="12"/>
      <c r="AQ12" s="12"/>
      <c r="AR12" s="12"/>
      <c r="AV12" s="12" t="s">
        <v>183</v>
      </c>
      <c r="AW12" s="12"/>
      <c r="AX12" s="65">
        <v>1</v>
      </c>
      <c r="AY12" s="65"/>
      <c r="AZ12" s="36">
        <f t="shared" si="0"/>
        <v>1</v>
      </c>
      <c r="BA12" s="113"/>
      <c r="BB12" s="12"/>
    </row>
    <row r="13" spans="1:54" x14ac:dyDescent="0.25">
      <c r="B13" s="18"/>
      <c r="C13" s="5"/>
      <c r="D13" s="32"/>
      <c r="E13" s="32"/>
      <c r="F13" s="33"/>
      <c r="G13" s="9"/>
      <c r="H13" s="12" t="s">
        <v>17</v>
      </c>
      <c r="I13" s="7">
        <v>986</v>
      </c>
      <c r="J13" s="7">
        <v>610</v>
      </c>
      <c r="K13" s="7">
        <v>341</v>
      </c>
      <c r="L13" s="23"/>
      <c r="O13" s="10">
        <v>16</v>
      </c>
      <c r="P13" s="12" t="s">
        <v>57</v>
      </c>
      <c r="Q13" s="60">
        <v>46</v>
      </c>
      <c r="R13" s="63">
        <v>25</v>
      </c>
      <c r="S13" s="61"/>
      <c r="T13" s="61"/>
      <c r="W13" t="s">
        <v>109</v>
      </c>
      <c r="X13" s="10"/>
      <c r="Y13" s="65">
        <v>55</v>
      </c>
      <c r="Z13" s="7"/>
      <c r="AA13" s="65">
        <v>37</v>
      </c>
      <c r="AB13" s="65"/>
      <c r="AC13" s="65">
        <v>18</v>
      </c>
      <c r="AD13" s="74">
        <f t="shared" ref="AD13:AD19" si="1">SUM(Y13:AC13)</f>
        <v>110</v>
      </c>
      <c r="AE13" s="65"/>
      <c r="AF13" s="82" t="s">
        <v>110</v>
      </c>
      <c r="AG13" s="10"/>
      <c r="AH13" s="83"/>
      <c r="AI13" s="10">
        <v>153</v>
      </c>
      <c r="AJ13" s="83">
        <v>40.98</v>
      </c>
      <c r="AK13" s="12"/>
      <c r="AM13" s="52" t="s">
        <v>148</v>
      </c>
      <c r="AN13" s="12"/>
      <c r="AO13" s="12"/>
      <c r="AP13" s="99" t="s">
        <v>149</v>
      </c>
      <c r="AQ13" s="12"/>
      <c r="AR13" s="12"/>
      <c r="AV13" s="12" t="s">
        <v>184</v>
      </c>
      <c r="AW13" s="12"/>
      <c r="AX13" s="10"/>
      <c r="AY13" s="10"/>
      <c r="AZ13" s="36"/>
      <c r="BA13" s="12"/>
      <c r="BB13" s="12"/>
    </row>
    <row r="14" spans="1:54" x14ac:dyDescent="0.25">
      <c r="A14" s="2" t="s">
        <v>24</v>
      </c>
      <c r="C14" s="3"/>
      <c r="D14" s="34" t="s">
        <v>4</v>
      </c>
      <c r="E14" s="34" t="s">
        <v>5</v>
      </c>
      <c r="F14" s="35" t="s">
        <v>6</v>
      </c>
      <c r="H14" s="12" t="s">
        <v>19</v>
      </c>
      <c r="I14" s="7">
        <v>1493</v>
      </c>
      <c r="J14" s="7">
        <v>890</v>
      </c>
      <c r="K14" s="7">
        <v>439</v>
      </c>
      <c r="O14" s="10">
        <v>19</v>
      </c>
      <c r="P14" s="12" t="s">
        <v>58</v>
      </c>
      <c r="Q14" s="60"/>
      <c r="R14" s="63"/>
      <c r="T14" s="12"/>
      <c r="W14" t="s">
        <v>111</v>
      </c>
      <c r="X14" s="10"/>
      <c r="Y14" s="65">
        <v>1</v>
      </c>
      <c r="Z14" s="7"/>
      <c r="AA14" s="65">
        <v>2</v>
      </c>
      <c r="AB14" s="65"/>
      <c r="AC14" s="65">
        <v>1</v>
      </c>
      <c r="AD14" s="74">
        <f t="shared" si="1"/>
        <v>4</v>
      </c>
      <c r="AE14" s="65"/>
      <c r="AF14" s="82" t="s">
        <v>112</v>
      </c>
      <c r="AG14" s="12"/>
      <c r="AH14" s="12"/>
      <c r="AI14" s="84">
        <v>18</v>
      </c>
      <c r="AJ14" s="85">
        <v>7.35</v>
      </c>
      <c r="AK14" s="12"/>
      <c r="AM14" s="52" t="s">
        <v>150</v>
      </c>
      <c r="AN14" s="12"/>
      <c r="AO14" s="99" t="s">
        <v>151</v>
      </c>
      <c r="AP14" s="12"/>
      <c r="AQ14" s="12"/>
      <c r="AR14" s="12"/>
      <c r="AV14" s="12"/>
      <c r="AW14" s="12"/>
      <c r="AX14" s="14">
        <f>SUM(AX4:AX13)</f>
        <v>685</v>
      </c>
      <c r="AY14" s="14">
        <f>SUM(AY4:AY13)</f>
        <v>97</v>
      </c>
      <c r="AZ14" s="14">
        <f>SUM(AZ4:AZ13)</f>
        <v>782</v>
      </c>
      <c r="BA14" s="12"/>
      <c r="BB14" s="12"/>
    </row>
    <row r="15" spans="1:54" x14ac:dyDescent="0.25">
      <c r="A15" s="5" t="s">
        <v>25</v>
      </c>
      <c r="C15" s="5"/>
      <c r="D15" s="7"/>
      <c r="E15" s="7"/>
      <c r="F15" s="17"/>
      <c r="H15" s="18" t="s">
        <v>21</v>
      </c>
      <c r="I15" s="7">
        <v>2249</v>
      </c>
      <c r="J15" s="7">
        <v>1416</v>
      </c>
      <c r="K15" s="7">
        <v>760</v>
      </c>
      <c r="O15" s="10">
        <v>23</v>
      </c>
      <c r="P15" s="12" t="s">
        <v>59</v>
      </c>
      <c r="Q15" s="60">
        <v>193</v>
      </c>
      <c r="R15" s="63">
        <v>61</v>
      </c>
      <c r="S15" s="61"/>
      <c r="T15" s="61"/>
      <c r="W15" t="s">
        <v>113</v>
      </c>
      <c r="X15" s="10"/>
      <c r="Y15" s="65">
        <v>11</v>
      </c>
      <c r="Z15" s="7"/>
      <c r="AA15" s="65">
        <v>11</v>
      </c>
      <c r="AB15" s="65"/>
      <c r="AC15" s="65">
        <v>1</v>
      </c>
      <c r="AD15" s="74">
        <f t="shared" si="1"/>
        <v>23</v>
      </c>
      <c r="AE15" s="65"/>
      <c r="AF15" s="82" t="s">
        <v>114</v>
      </c>
      <c r="AG15" s="12"/>
      <c r="AH15" s="12"/>
      <c r="AI15" s="84">
        <v>33</v>
      </c>
      <c r="AJ15" s="85">
        <v>5.21</v>
      </c>
      <c r="AK15" s="12"/>
      <c r="AM15" s="12"/>
      <c r="AN15" s="12"/>
      <c r="AO15" s="12"/>
      <c r="AP15" s="12"/>
      <c r="AQ15" s="12"/>
      <c r="AR15" s="12"/>
      <c r="AV15" s="68"/>
      <c r="AW15" s="12"/>
      <c r="AX15" s="87"/>
      <c r="AY15" s="87"/>
      <c r="AZ15" s="12"/>
      <c r="BA15" s="12"/>
      <c r="BB15" s="12"/>
    </row>
    <row r="16" spans="1:54" x14ac:dyDescent="0.25">
      <c r="B16" s="5" t="s">
        <v>14</v>
      </c>
      <c r="D16" s="54">
        <v>824</v>
      </c>
      <c r="E16" s="54">
        <v>9329.5</v>
      </c>
      <c r="F16" s="8">
        <f>E16/12</f>
        <v>777.45833333333337</v>
      </c>
      <c r="H16" s="5" t="s">
        <v>18</v>
      </c>
      <c r="I16" s="21">
        <f>I13+I14</f>
        <v>2479</v>
      </c>
      <c r="J16" s="21">
        <f>J13+J14</f>
        <v>1500</v>
      </c>
      <c r="K16" s="22">
        <f>K13+K14</f>
        <v>780</v>
      </c>
      <c r="O16" s="10">
        <v>24</v>
      </c>
      <c r="P16" s="12" t="s">
        <v>60</v>
      </c>
      <c r="Q16" s="60">
        <v>55</v>
      </c>
      <c r="R16" s="63"/>
      <c r="S16" s="61"/>
      <c r="T16" s="62"/>
      <c r="W16" t="s">
        <v>115</v>
      </c>
      <c r="X16" s="10"/>
      <c r="Y16" s="65">
        <v>23</v>
      </c>
      <c r="Z16" s="7"/>
      <c r="AA16" s="65">
        <v>10</v>
      </c>
      <c r="AB16" s="65"/>
      <c r="AC16" s="65">
        <v>3</v>
      </c>
      <c r="AD16" s="74">
        <f t="shared" si="1"/>
        <v>36</v>
      </c>
      <c r="AE16" s="65"/>
      <c r="AF16" s="82" t="s">
        <v>116</v>
      </c>
      <c r="AG16" s="12"/>
      <c r="AH16" s="12"/>
      <c r="AI16" s="84">
        <v>15</v>
      </c>
      <c r="AJ16" s="85">
        <v>5</v>
      </c>
      <c r="AK16" s="86"/>
      <c r="AM16" s="12"/>
      <c r="AN16" s="4" t="s">
        <v>20</v>
      </c>
      <c r="AO16" s="58" t="s">
        <v>4</v>
      </c>
      <c r="AP16" s="58" t="s">
        <v>4</v>
      </c>
      <c r="AQ16" s="58" t="s">
        <v>6</v>
      </c>
      <c r="AR16" s="12"/>
      <c r="AV16" s="58" t="s">
        <v>185</v>
      </c>
      <c r="AW16" s="12"/>
      <c r="AX16" s="12"/>
      <c r="AY16" s="12"/>
      <c r="AZ16" s="12"/>
      <c r="BA16" s="12"/>
      <c r="BB16" s="12"/>
    </row>
    <row r="17" spans="1:54" x14ac:dyDescent="0.25">
      <c r="B17" s="5" t="s">
        <v>16</v>
      </c>
      <c r="D17" s="54">
        <v>37</v>
      </c>
      <c r="E17" s="54">
        <v>408</v>
      </c>
      <c r="F17" s="11">
        <f>E17/12</f>
        <v>34</v>
      </c>
      <c r="H17" s="12" t="s">
        <v>22</v>
      </c>
      <c r="I17" s="12"/>
      <c r="J17" s="24">
        <f>J16/I16</f>
        <v>0.60508269463493347</v>
      </c>
      <c r="K17" s="24">
        <f>K16/J16</f>
        <v>0.52</v>
      </c>
      <c r="O17" s="10">
        <v>25</v>
      </c>
      <c r="P17" s="12" t="s">
        <v>61</v>
      </c>
      <c r="Q17" s="115">
        <v>11</v>
      </c>
      <c r="R17" s="63">
        <v>57</v>
      </c>
      <c r="S17" s="61"/>
      <c r="T17" s="61"/>
      <c r="W17" t="s">
        <v>117</v>
      </c>
      <c r="X17" s="10"/>
      <c r="Y17" s="65">
        <v>320</v>
      </c>
      <c r="Z17" s="65"/>
      <c r="AA17" s="65">
        <v>356</v>
      </c>
      <c r="AB17" s="65"/>
      <c r="AC17" s="65">
        <v>160</v>
      </c>
      <c r="AD17" s="74">
        <f t="shared" si="1"/>
        <v>836</v>
      </c>
      <c r="AE17" s="65"/>
      <c r="AF17" s="12"/>
      <c r="AG17" s="12"/>
      <c r="AH17" s="12"/>
      <c r="AI17" s="12"/>
      <c r="AJ17" s="12"/>
      <c r="AK17" s="86"/>
      <c r="AM17" s="12"/>
      <c r="AN17" s="12" t="s">
        <v>152</v>
      </c>
      <c r="AO17" s="7"/>
      <c r="AP17" s="7">
        <v>541</v>
      </c>
      <c r="AQ17" s="83">
        <v>210.9</v>
      </c>
      <c r="AR17" s="12"/>
      <c r="AV17" t="s">
        <v>186</v>
      </c>
      <c r="AW17" s="12"/>
      <c r="AX17" s="65">
        <v>4</v>
      </c>
      <c r="AY17" s="65">
        <v>1</v>
      </c>
      <c r="AZ17" s="10"/>
      <c r="BA17" s="12"/>
      <c r="BB17" s="12"/>
    </row>
    <row r="18" spans="1:54" x14ac:dyDescent="0.25">
      <c r="B18" s="12" t="s">
        <v>18</v>
      </c>
      <c r="D18" s="14">
        <f>D16+D17</f>
        <v>861</v>
      </c>
      <c r="E18" s="15">
        <f>E16+E17</f>
        <v>9737.5</v>
      </c>
      <c r="F18" s="16">
        <f>E18/12</f>
        <v>811.45833333333337</v>
      </c>
      <c r="I18" s="12"/>
      <c r="J18" s="12"/>
      <c r="K18" s="12"/>
      <c r="O18" s="10">
        <v>26</v>
      </c>
      <c r="P18" s="12" t="s">
        <v>62</v>
      </c>
      <c r="Q18" s="60">
        <v>383</v>
      </c>
      <c r="R18" s="63">
        <v>25</v>
      </c>
      <c r="S18" s="61"/>
      <c r="T18" s="61"/>
      <c r="V18" s="12"/>
      <c r="W18" t="s">
        <v>118</v>
      </c>
      <c r="X18" s="10"/>
      <c r="Y18" s="84">
        <v>49</v>
      </c>
      <c r="Z18" s="10"/>
      <c r="AA18" s="84">
        <v>31</v>
      </c>
      <c r="AB18" s="65"/>
      <c r="AC18" s="84">
        <v>7</v>
      </c>
      <c r="AD18" s="74">
        <f t="shared" si="1"/>
        <v>87</v>
      </c>
      <c r="AE18" s="65"/>
      <c r="AF18" s="12"/>
      <c r="AG18" s="12"/>
      <c r="AH18" s="12"/>
      <c r="AI18" s="12"/>
      <c r="AJ18" s="12"/>
      <c r="AK18" s="86"/>
      <c r="AM18" s="12"/>
      <c r="AN18" s="12" t="s">
        <v>153</v>
      </c>
      <c r="AO18" s="7"/>
      <c r="AP18" s="7">
        <v>85</v>
      </c>
      <c r="AQ18" s="83">
        <v>45.42</v>
      </c>
      <c r="AR18" s="12"/>
      <c r="AV18" t="s">
        <v>187</v>
      </c>
      <c r="AW18" s="12"/>
      <c r="AX18" s="65">
        <v>40</v>
      </c>
      <c r="AY18" s="65"/>
      <c r="AZ18" s="10"/>
      <c r="BA18" s="12"/>
      <c r="BB18" s="12"/>
    </row>
    <row r="19" spans="1:54" x14ac:dyDescent="0.25">
      <c r="A19" s="5" t="s">
        <v>20</v>
      </c>
      <c r="C19" s="5"/>
      <c r="D19" s="7"/>
      <c r="E19" s="7"/>
      <c r="F19" s="17"/>
      <c r="G19" s="9" t="s">
        <v>26</v>
      </c>
      <c r="I19" s="12"/>
      <c r="J19" s="12"/>
      <c r="K19" s="12"/>
      <c r="O19" s="10">
        <v>27</v>
      </c>
      <c r="P19" s="12" t="s">
        <v>63</v>
      </c>
      <c r="Q19" s="60">
        <v>75</v>
      </c>
      <c r="R19" s="63">
        <v>9</v>
      </c>
      <c r="S19" s="61"/>
      <c r="T19" s="61"/>
      <c r="V19" s="12"/>
      <c r="W19" t="s">
        <v>119</v>
      </c>
      <c r="X19" s="10"/>
      <c r="Y19" s="65">
        <v>0</v>
      </c>
      <c r="Z19" s="7"/>
      <c r="AA19" s="65">
        <v>24</v>
      </c>
      <c r="AB19" s="65"/>
      <c r="AC19" s="65">
        <v>11</v>
      </c>
      <c r="AD19" s="74">
        <f t="shared" si="1"/>
        <v>35</v>
      </c>
      <c r="AE19" s="12"/>
      <c r="AF19" s="12"/>
      <c r="AG19" s="12"/>
      <c r="AH19" s="12"/>
      <c r="AI19" s="12"/>
      <c r="AJ19" s="12"/>
      <c r="AK19" s="86"/>
      <c r="AM19" s="77" t="s">
        <v>147</v>
      </c>
      <c r="AN19" s="18"/>
      <c r="AO19" s="97">
        <f>AO17+AO18</f>
        <v>0</v>
      </c>
      <c r="AP19" s="100">
        <v>626</v>
      </c>
      <c r="AQ19" s="98">
        <v>256.32</v>
      </c>
      <c r="AR19" s="12"/>
      <c r="AV19" t="s">
        <v>188</v>
      </c>
      <c r="AW19" s="12"/>
      <c r="AX19" s="65">
        <v>2</v>
      </c>
      <c r="AY19" s="65">
        <v>1</v>
      </c>
      <c r="AZ19" s="10"/>
      <c r="BA19" s="12"/>
      <c r="BB19" s="12"/>
    </row>
    <row r="20" spans="1:54" x14ac:dyDescent="0.25">
      <c r="B20" s="5" t="s">
        <v>14</v>
      </c>
      <c r="D20" s="54">
        <v>1361</v>
      </c>
      <c r="E20" s="54">
        <v>6084</v>
      </c>
      <c r="F20" s="8">
        <f>E20/12</f>
        <v>507</v>
      </c>
      <c r="H20" s="12" t="s">
        <v>17</v>
      </c>
      <c r="I20" s="26">
        <f>I6+I13</f>
        <v>4732</v>
      </c>
      <c r="J20" s="36">
        <f t="shared" ref="I20:K23" si="2">J6+J13</f>
        <v>2844</v>
      </c>
      <c r="K20" s="36">
        <f t="shared" si="2"/>
        <v>885</v>
      </c>
      <c r="O20" s="10">
        <v>30</v>
      </c>
      <c r="P20" s="12" t="s">
        <v>64</v>
      </c>
      <c r="Q20" s="60">
        <v>355</v>
      </c>
      <c r="R20" s="63"/>
      <c r="T20" s="12"/>
      <c r="V20" s="12"/>
      <c r="W20" s="49" t="s">
        <v>18</v>
      </c>
      <c r="X20" s="23"/>
      <c r="Y20" s="14">
        <v>459</v>
      </c>
      <c r="Z20" s="15"/>
      <c r="AA20" s="15">
        <v>471</v>
      </c>
      <c r="AB20" s="15"/>
      <c r="AC20" s="78">
        <v>201</v>
      </c>
      <c r="AD20" s="37">
        <v>1131</v>
      </c>
      <c r="AE20" s="12"/>
      <c r="AF20" s="12"/>
      <c r="AG20" s="12"/>
      <c r="AH20" s="12"/>
      <c r="AI20" s="12"/>
      <c r="AJ20" s="12"/>
      <c r="AK20" s="86"/>
      <c r="AM20" s="77" t="s">
        <v>18</v>
      </c>
      <c r="AN20" s="18"/>
      <c r="AO20" s="97">
        <f>AO11+AO19</f>
        <v>461</v>
      </c>
      <c r="AP20" s="100">
        <v>1046</v>
      </c>
      <c r="AQ20" s="98">
        <v>256.32</v>
      </c>
      <c r="AR20" s="12"/>
      <c r="AV20" s="12" t="s">
        <v>185</v>
      </c>
      <c r="AW20" s="12"/>
      <c r="AX20" s="84">
        <v>1</v>
      </c>
      <c r="AY20" s="84"/>
      <c r="AZ20" s="10"/>
      <c r="BA20" s="12"/>
      <c r="BB20" s="12"/>
    </row>
    <row r="21" spans="1:54" x14ac:dyDescent="0.25">
      <c r="B21" s="5" t="s">
        <v>16</v>
      </c>
      <c r="D21" s="54">
        <v>33</v>
      </c>
      <c r="E21" s="54">
        <v>144.5</v>
      </c>
      <c r="F21" s="11">
        <f>E21/12</f>
        <v>12.041666666666666</v>
      </c>
      <c r="H21" s="12" t="s">
        <v>19</v>
      </c>
      <c r="I21" s="26">
        <f>I7+I14</f>
        <v>6694</v>
      </c>
      <c r="J21" s="26">
        <f t="shared" si="2"/>
        <v>4443</v>
      </c>
      <c r="K21" s="37">
        <f t="shared" si="2"/>
        <v>1262</v>
      </c>
      <c r="O21" s="10">
        <v>31</v>
      </c>
      <c r="P21" s="12" t="s">
        <v>65</v>
      </c>
      <c r="Q21" s="60">
        <v>292</v>
      </c>
      <c r="R21" s="63">
        <v>66</v>
      </c>
      <c r="S21" s="61"/>
      <c r="T21" s="61"/>
      <c r="V21" s="12"/>
      <c r="W21" s="12"/>
      <c r="X21" s="12"/>
      <c r="Y21" s="7"/>
      <c r="Z21" s="7"/>
      <c r="AA21" s="7"/>
      <c r="AB21" s="7"/>
      <c r="AC21" s="12"/>
      <c r="AD21" s="12"/>
      <c r="AE21" s="12"/>
      <c r="AF21" s="12"/>
      <c r="AK21" s="12"/>
      <c r="AM21" s="12"/>
      <c r="AN21" s="12"/>
      <c r="AO21" s="12"/>
      <c r="AP21" s="12"/>
      <c r="AQ21" s="12"/>
      <c r="AR21" s="12"/>
      <c r="AV21" s="12"/>
      <c r="AW21" s="12"/>
      <c r="AX21" s="12"/>
      <c r="AY21" s="12"/>
      <c r="AZ21" s="12"/>
      <c r="BA21" s="12"/>
      <c r="BB21" s="12"/>
    </row>
    <row r="22" spans="1:54" x14ac:dyDescent="0.25">
      <c r="B22" s="12" t="s">
        <v>18</v>
      </c>
      <c r="D22" s="26">
        <f>D20+D21</f>
        <v>1394</v>
      </c>
      <c r="E22" s="26">
        <f>E20+E21</f>
        <v>6228.5</v>
      </c>
      <c r="F22" s="28">
        <f>E22/12</f>
        <v>519.04166666666663</v>
      </c>
      <c r="H22" s="18" t="s">
        <v>21</v>
      </c>
      <c r="I22" s="14">
        <f t="shared" si="2"/>
        <v>9804</v>
      </c>
      <c r="J22" s="14">
        <f t="shared" si="2"/>
        <v>6497</v>
      </c>
      <c r="K22" s="37">
        <f t="shared" si="2"/>
        <v>2063</v>
      </c>
      <c r="O22" s="10">
        <v>38</v>
      </c>
      <c r="P22" s="12" t="s">
        <v>66</v>
      </c>
      <c r="Q22" s="60">
        <v>14</v>
      </c>
      <c r="R22" s="63"/>
      <c r="S22" s="61"/>
      <c r="T22" s="6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K22" s="12"/>
      <c r="AM22" s="12"/>
      <c r="AN22" s="12"/>
      <c r="AO22" s="12"/>
      <c r="AP22" s="12"/>
      <c r="AQ22" s="12"/>
      <c r="AR22" s="12"/>
      <c r="AV22" s="12" t="s">
        <v>189</v>
      </c>
      <c r="AW22" s="12"/>
      <c r="AX22" s="12"/>
      <c r="AY22" s="12"/>
      <c r="AZ22" s="12"/>
      <c r="BA22" s="12"/>
      <c r="BB22" s="12"/>
    </row>
    <row r="23" spans="1:54" x14ac:dyDescent="0.25">
      <c r="A23" s="9" t="s">
        <v>27</v>
      </c>
      <c r="C23" s="3"/>
      <c r="D23" s="21">
        <f>D18+D22</f>
        <v>2255</v>
      </c>
      <c r="E23" s="29">
        <f>E18+E22</f>
        <v>15966</v>
      </c>
      <c r="F23" s="30">
        <f>E23/12</f>
        <v>1330.5</v>
      </c>
      <c r="H23" s="5" t="s">
        <v>18</v>
      </c>
      <c r="I23" s="38">
        <f t="shared" si="2"/>
        <v>11426</v>
      </c>
      <c r="J23" s="39">
        <f t="shared" si="2"/>
        <v>7287</v>
      </c>
      <c r="K23" s="39">
        <f t="shared" si="2"/>
        <v>2147</v>
      </c>
      <c r="O23" s="10">
        <v>40</v>
      </c>
      <c r="P23" s="12" t="s">
        <v>67</v>
      </c>
      <c r="Q23" s="60">
        <v>228</v>
      </c>
      <c r="R23" s="63">
        <v>23</v>
      </c>
      <c r="S23" s="61"/>
      <c r="T23" s="6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K23" s="12"/>
      <c r="AM23" s="117" t="s">
        <v>154</v>
      </c>
      <c r="AN23" s="117"/>
      <c r="AO23" s="117"/>
      <c r="AP23" s="117"/>
      <c r="AQ23" s="117"/>
      <c r="AR23" s="117"/>
      <c r="AV23" s="12"/>
      <c r="AW23" s="12"/>
      <c r="AX23" s="12"/>
      <c r="AY23" s="12"/>
      <c r="AZ23" s="12"/>
      <c r="BA23" s="12"/>
      <c r="BB23" s="12"/>
    </row>
    <row r="24" spans="1:54" ht="15.75" x14ac:dyDescent="0.25">
      <c r="C24" s="3"/>
      <c r="D24" s="40"/>
      <c r="E24" s="40"/>
      <c r="F24" s="41"/>
      <c r="H24" s="12" t="s">
        <v>22</v>
      </c>
      <c r="I24" s="42"/>
      <c r="J24" s="43">
        <f>J23/I23</f>
        <v>0.63775599509889724</v>
      </c>
      <c r="K24" s="43">
        <f>K23/J23</f>
        <v>0.29463428022505833</v>
      </c>
      <c r="O24" s="10">
        <v>42</v>
      </c>
      <c r="P24" s="12" t="s">
        <v>68</v>
      </c>
      <c r="Q24" s="60">
        <v>540</v>
      </c>
      <c r="R24" s="63">
        <v>50</v>
      </c>
      <c r="S24" s="61"/>
      <c r="T24" s="61"/>
      <c r="V24" s="12"/>
      <c r="W24" s="12"/>
      <c r="X24" s="12"/>
      <c r="Y24" s="12"/>
      <c r="Z24" s="56" t="s">
        <v>120</v>
      </c>
      <c r="AA24" s="56"/>
      <c r="AB24" s="56"/>
      <c r="AC24" s="56"/>
      <c r="AD24" s="56"/>
      <c r="AE24" s="56"/>
      <c r="AF24" s="12"/>
      <c r="AG24" s="12"/>
      <c r="AH24" s="12"/>
      <c r="AI24" s="12"/>
      <c r="AJ24" s="12"/>
      <c r="AK24" s="12"/>
      <c r="AM24" s="12"/>
      <c r="AN24" s="101" t="s">
        <v>155</v>
      </c>
      <c r="AO24" s="102"/>
      <c r="AP24" s="102"/>
      <c r="AQ24" s="102"/>
      <c r="AR24" s="102"/>
      <c r="AV24" s="12"/>
      <c r="AW24" s="12"/>
      <c r="AX24" s="12"/>
      <c r="AY24" s="12"/>
      <c r="AZ24" s="12"/>
      <c r="BA24" s="12"/>
      <c r="BB24" s="12"/>
    </row>
    <row r="25" spans="1:54" ht="15.75" x14ac:dyDescent="0.25">
      <c r="A25" s="2" t="s">
        <v>28</v>
      </c>
      <c r="B25" s="18"/>
      <c r="C25" s="18"/>
      <c r="D25" s="34" t="s">
        <v>4</v>
      </c>
      <c r="E25" s="34" t="s">
        <v>5</v>
      </c>
      <c r="F25" s="35" t="s">
        <v>6</v>
      </c>
      <c r="O25" s="10">
        <v>43</v>
      </c>
      <c r="P25" s="12" t="s">
        <v>69</v>
      </c>
      <c r="Q25" s="60"/>
      <c r="R25" s="63"/>
      <c r="T25" s="12"/>
      <c r="V25" s="12"/>
      <c r="W25" s="12"/>
      <c r="X25" s="12"/>
      <c r="Y25" s="12"/>
      <c r="Z25" s="12"/>
      <c r="AA25" s="12"/>
      <c r="AB25" s="12"/>
      <c r="AC25" s="12"/>
      <c r="AD25" s="12"/>
      <c r="AE25" s="123" t="s">
        <v>121</v>
      </c>
      <c r="AF25" s="119"/>
      <c r="AG25" s="119"/>
      <c r="AH25" s="119"/>
      <c r="AI25" s="119"/>
      <c r="AJ25" s="119"/>
      <c r="AK25" s="119"/>
      <c r="AM25" s="12"/>
      <c r="AN25" s="12"/>
      <c r="AO25" s="12"/>
      <c r="AP25" s="12"/>
      <c r="AQ25" s="12"/>
      <c r="AR25" s="12"/>
      <c r="AV25" s="119" t="s">
        <v>190</v>
      </c>
      <c r="AW25" s="119"/>
      <c r="AX25" s="119"/>
      <c r="AY25" s="119"/>
      <c r="AZ25" s="119"/>
      <c r="BA25" s="119"/>
      <c r="BB25" s="119"/>
    </row>
    <row r="26" spans="1:54" x14ac:dyDescent="0.25">
      <c r="A26" s="5" t="s">
        <v>25</v>
      </c>
      <c r="B26" s="5"/>
      <c r="D26" s="7"/>
      <c r="E26" s="7"/>
      <c r="F26" s="17"/>
      <c r="O26" s="10">
        <v>44</v>
      </c>
      <c r="P26" s="12" t="s">
        <v>70</v>
      </c>
      <c r="Q26" s="60">
        <v>321</v>
      </c>
      <c r="R26" s="63">
        <v>208</v>
      </c>
      <c r="S26" s="61"/>
      <c r="T26" s="61"/>
      <c r="V26" s="12"/>
      <c r="W26" s="12"/>
      <c r="X26" s="12"/>
      <c r="Y26" s="58" t="s">
        <v>122</v>
      </c>
      <c r="Z26" s="58" t="s">
        <v>123</v>
      </c>
      <c r="AA26" s="76" t="s">
        <v>91</v>
      </c>
      <c r="AB26" s="87"/>
      <c r="AC26" s="87"/>
      <c r="AD26" s="12"/>
      <c r="AE26" s="12"/>
      <c r="AF26" s="12"/>
      <c r="AG26" s="12"/>
      <c r="AH26" s="12"/>
      <c r="AI26" s="12"/>
      <c r="AJ26" s="12"/>
      <c r="AK26" s="12"/>
      <c r="AM26" s="103" t="s">
        <v>156</v>
      </c>
      <c r="AN26" s="104">
        <f>AP11</f>
        <v>420</v>
      </c>
      <c r="AO26" s="4" t="s">
        <v>4</v>
      </c>
      <c r="AP26" s="105" t="s">
        <v>157</v>
      </c>
      <c r="AQ26" s="12"/>
      <c r="AR26" s="57"/>
      <c r="AV26" s="120" t="s">
        <v>191</v>
      </c>
      <c r="AW26" s="120"/>
      <c r="AX26" s="120"/>
      <c r="AY26" s="120"/>
      <c r="AZ26" s="120"/>
      <c r="BA26" s="120"/>
      <c r="BB26" s="120"/>
    </row>
    <row r="27" spans="1:54" ht="15.75" x14ac:dyDescent="0.25">
      <c r="A27" s="5"/>
      <c r="B27" s="5" t="s">
        <v>14</v>
      </c>
      <c r="D27" s="26">
        <f t="shared" ref="D27:F29" si="3">D5+D16</f>
        <v>7342</v>
      </c>
      <c r="E27" s="27">
        <f t="shared" si="3"/>
        <v>104305</v>
      </c>
      <c r="F27" s="44">
        <f t="shared" si="3"/>
        <v>7109.1583333333328</v>
      </c>
      <c r="G27" s="119" t="s">
        <v>29</v>
      </c>
      <c r="H27" s="119"/>
      <c r="I27" s="119"/>
      <c r="J27" s="119"/>
      <c r="K27" s="119"/>
      <c r="L27" s="119"/>
      <c r="O27" s="10">
        <v>45</v>
      </c>
      <c r="P27" s="12" t="s">
        <v>71</v>
      </c>
      <c r="Q27" s="60">
        <v>377</v>
      </c>
      <c r="R27" s="63">
        <v>40</v>
      </c>
      <c r="S27" s="61"/>
      <c r="T27" s="61"/>
      <c r="V27" s="12"/>
      <c r="W27" s="12" t="s">
        <v>124</v>
      </c>
      <c r="X27" s="12"/>
      <c r="Y27" s="65">
        <v>1113</v>
      </c>
      <c r="Z27" s="65">
        <v>1522</v>
      </c>
      <c r="AA27" s="36">
        <v>2635</v>
      </c>
      <c r="AB27" s="87"/>
      <c r="AC27" s="87"/>
      <c r="AD27" s="10"/>
      <c r="AE27" s="9"/>
      <c r="AF27" s="10"/>
      <c r="AG27" s="10"/>
      <c r="AH27" s="10"/>
      <c r="AI27" s="12"/>
      <c r="AJ27" s="12"/>
      <c r="AK27" s="12"/>
      <c r="AM27" s="12" t="s">
        <v>158</v>
      </c>
      <c r="AN27" s="12"/>
      <c r="AO27" s="7">
        <v>361</v>
      </c>
      <c r="AP27" s="106">
        <v>0.86157517899761338</v>
      </c>
      <c r="AQ27" s="10"/>
      <c r="AR27" s="10"/>
      <c r="AV27" s="12"/>
      <c r="AW27" s="12"/>
      <c r="AX27" s="12"/>
      <c r="AY27" s="12"/>
      <c r="AZ27" s="12"/>
      <c r="BA27" s="12"/>
      <c r="BB27" s="12"/>
    </row>
    <row r="28" spans="1:54" x14ac:dyDescent="0.25">
      <c r="A28" s="5"/>
      <c r="B28" s="5" t="s">
        <v>16</v>
      </c>
      <c r="D28" s="45">
        <f>D6+D17</f>
        <v>333</v>
      </c>
      <c r="E28" s="46">
        <f>E6+E17</f>
        <v>4733.5</v>
      </c>
      <c r="F28" s="16">
        <f t="shared" si="3"/>
        <v>322.36666666666667</v>
      </c>
      <c r="O28" s="10">
        <v>46</v>
      </c>
      <c r="P28" s="12" t="s">
        <v>72</v>
      </c>
      <c r="Q28" s="60"/>
      <c r="R28" s="63"/>
      <c r="T28" s="12"/>
      <c r="V28" s="12"/>
      <c r="W28" s="12" t="s">
        <v>125</v>
      </c>
      <c r="X28" s="12"/>
      <c r="Y28" s="65">
        <v>1113</v>
      </c>
      <c r="Z28" s="65">
        <v>1522</v>
      </c>
      <c r="AA28" s="36">
        <v>2635</v>
      </c>
      <c r="AB28" s="87"/>
      <c r="AC28" s="87"/>
      <c r="AD28" s="10"/>
      <c r="AE28" s="10"/>
      <c r="AF28" s="9" t="s">
        <v>90</v>
      </c>
      <c r="AG28" s="4" t="s">
        <v>17</v>
      </c>
      <c r="AH28" s="4" t="s">
        <v>19</v>
      </c>
      <c r="AI28" s="72" t="s">
        <v>91</v>
      </c>
      <c r="AJ28" s="4" t="s">
        <v>5</v>
      </c>
      <c r="AK28" s="12"/>
      <c r="AM28" s="12" t="s">
        <v>159</v>
      </c>
      <c r="AN28" s="12"/>
      <c r="AO28" s="7">
        <v>6</v>
      </c>
      <c r="AP28" s="106">
        <v>1.4319809069212411E-2</v>
      </c>
      <c r="AQ28" s="10"/>
      <c r="AR28" s="10"/>
      <c r="AV28" s="10"/>
      <c r="AW28" s="10"/>
      <c r="AX28" s="58" t="s">
        <v>192</v>
      </c>
      <c r="AY28" s="58" t="s">
        <v>193</v>
      </c>
      <c r="AZ28" s="58" t="s">
        <v>91</v>
      </c>
      <c r="BA28" s="12"/>
      <c r="BB28" s="12"/>
    </row>
    <row r="29" spans="1:54" x14ac:dyDescent="0.25">
      <c r="B29" s="12" t="s">
        <v>18</v>
      </c>
      <c r="D29" s="14">
        <f t="shared" si="3"/>
        <v>7675</v>
      </c>
      <c r="E29" s="15">
        <f t="shared" si="3"/>
        <v>109038.5</v>
      </c>
      <c r="F29" s="47">
        <f t="shared" si="3"/>
        <v>7431.5249999999996</v>
      </c>
      <c r="I29" s="124" t="s">
        <v>30</v>
      </c>
      <c r="J29" s="124"/>
      <c r="K29" s="124" t="s">
        <v>31</v>
      </c>
      <c r="L29" s="124"/>
      <c r="O29" s="10">
        <v>50</v>
      </c>
      <c r="P29" s="12" t="s">
        <v>73</v>
      </c>
      <c r="Q29" s="60">
        <v>240</v>
      </c>
      <c r="R29" s="63"/>
      <c r="S29" s="61"/>
      <c r="T29" s="62"/>
      <c r="V29" s="12"/>
      <c r="W29" s="12" t="s">
        <v>126</v>
      </c>
      <c r="X29" s="12"/>
      <c r="Y29" s="88">
        <v>1</v>
      </c>
      <c r="Z29" s="88">
        <v>1</v>
      </c>
      <c r="AA29" s="88">
        <v>1</v>
      </c>
      <c r="AB29" s="87"/>
      <c r="AC29" s="87"/>
      <c r="AD29" s="10"/>
      <c r="AE29" s="10"/>
      <c r="AF29" s="12" t="s">
        <v>93</v>
      </c>
      <c r="AG29" s="10"/>
      <c r="AH29" s="10"/>
      <c r="AI29" s="74">
        <f>SUM(AG29+AH29)</f>
        <v>0</v>
      </c>
      <c r="AJ29" s="89"/>
      <c r="AK29" s="12"/>
      <c r="AM29" s="12" t="s">
        <v>160</v>
      </c>
      <c r="AN29" s="12"/>
      <c r="AO29" s="7">
        <v>52</v>
      </c>
      <c r="AP29" s="106">
        <v>0.12410501193317422</v>
      </c>
      <c r="AQ29" s="7"/>
      <c r="AR29" s="7"/>
      <c r="AV29" s="7"/>
      <c r="AW29" s="7"/>
      <c r="AX29" s="58" t="s">
        <v>5</v>
      </c>
      <c r="AY29" s="58" t="s">
        <v>5</v>
      </c>
      <c r="AZ29" s="58" t="s">
        <v>5</v>
      </c>
      <c r="BA29" s="4" t="s">
        <v>6</v>
      </c>
      <c r="BB29" s="12"/>
    </row>
    <row r="30" spans="1:54" x14ac:dyDescent="0.25">
      <c r="A30" s="5" t="s">
        <v>20</v>
      </c>
      <c r="B30" s="5"/>
      <c r="D30" s="7"/>
      <c r="E30" s="7"/>
      <c r="F30" s="17"/>
      <c r="G30" s="48"/>
      <c r="I30" s="25" t="s">
        <v>32</v>
      </c>
      <c r="J30" s="25" t="s">
        <v>33</v>
      </c>
      <c r="K30" s="25" t="s">
        <v>32</v>
      </c>
      <c r="L30" s="49" t="s">
        <v>33</v>
      </c>
      <c r="O30" s="10">
        <v>51</v>
      </c>
      <c r="P30" s="12" t="s">
        <v>74</v>
      </c>
      <c r="Q30" s="60"/>
      <c r="R30" s="63"/>
      <c r="S30" s="61"/>
      <c r="T30" s="61"/>
      <c r="V30" s="12"/>
      <c r="W30" s="12"/>
      <c r="X30" s="12"/>
      <c r="Y30" s="10"/>
      <c r="Z30" s="10"/>
      <c r="AA30" s="87"/>
      <c r="AB30" s="87"/>
      <c r="AC30" s="87"/>
      <c r="AD30" s="12"/>
      <c r="AE30" s="12"/>
      <c r="AF30" s="12" t="s">
        <v>97</v>
      </c>
      <c r="AG30" s="10"/>
      <c r="AH30" s="10"/>
      <c r="AI30" s="39">
        <f>SUM(AG30+AH30)</f>
        <v>0</v>
      </c>
      <c r="AJ30" s="89"/>
      <c r="AK30" s="12"/>
      <c r="AM30" s="12" t="s">
        <v>161</v>
      </c>
      <c r="AN30" s="12"/>
      <c r="AO30" s="7">
        <v>4</v>
      </c>
      <c r="AP30" s="106">
        <v>9.5465393794749408E-3</v>
      </c>
      <c r="AQ30" s="7"/>
      <c r="AR30" s="7"/>
      <c r="AV30" s="4" t="s">
        <v>194</v>
      </c>
      <c r="AW30" s="12"/>
      <c r="AX30" s="12"/>
      <c r="AY30" s="12"/>
      <c r="AZ30" s="12"/>
      <c r="BA30" s="12"/>
      <c r="BB30" s="12"/>
    </row>
    <row r="31" spans="1:54" x14ac:dyDescent="0.25">
      <c r="A31" s="5"/>
      <c r="B31" s="5" t="s">
        <v>14</v>
      </c>
      <c r="D31" s="26">
        <f t="shared" ref="D31:F33" si="4">D9+D20</f>
        <v>2467</v>
      </c>
      <c r="E31" s="27">
        <f t="shared" si="4"/>
        <v>13114.5</v>
      </c>
      <c r="F31" s="44">
        <f t="shared" si="4"/>
        <v>975.7</v>
      </c>
      <c r="H31" s="50"/>
      <c r="O31" s="10">
        <v>52</v>
      </c>
      <c r="P31" s="12" t="s">
        <v>75</v>
      </c>
      <c r="Q31" s="60"/>
      <c r="R31" s="63"/>
      <c r="S31" s="61"/>
      <c r="T31" s="61"/>
      <c r="V31" s="12"/>
      <c r="W31" s="12"/>
      <c r="X31" s="48" t="s">
        <v>127</v>
      </c>
      <c r="Y31" s="90"/>
      <c r="Z31" s="12"/>
      <c r="AA31" s="87"/>
      <c r="AB31" s="90"/>
      <c r="AC31" s="90"/>
      <c r="AD31" s="10"/>
      <c r="AE31" s="10"/>
      <c r="AF31" s="77" t="s">
        <v>18</v>
      </c>
      <c r="AG31" s="14">
        <f>SUM(AG29:AG30)</f>
        <v>0</v>
      </c>
      <c r="AH31" s="78">
        <f>SUM(AH29:AH30)</f>
        <v>0</v>
      </c>
      <c r="AI31" s="37">
        <f>SUM(AG31:AH31)</f>
        <v>0</v>
      </c>
      <c r="AJ31" s="91">
        <f>SUM(AJ29:AJ30)</f>
        <v>0</v>
      </c>
      <c r="AK31" s="12"/>
      <c r="AM31" s="12" t="s">
        <v>162</v>
      </c>
      <c r="AN31" s="12"/>
      <c r="AO31" s="7">
        <v>0</v>
      </c>
      <c r="AP31" s="106">
        <v>0</v>
      </c>
      <c r="AQ31" s="7"/>
      <c r="AR31" s="7"/>
      <c r="AV31" s="108" t="s">
        <v>195</v>
      </c>
      <c r="AW31" s="12"/>
      <c r="AX31" s="114">
        <v>39628</v>
      </c>
      <c r="AY31" s="75">
        <v>2211</v>
      </c>
      <c r="AZ31" s="26">
        <f>SUM(AX31:AY31)</f>
        <v>41839</v>
      </c>
      <c r="BA31" s="44">
        <f>AZ31/15</f>
        <v>2789.2666666666669</v>
      </c>
      <c r="BB31" s="12"/>
    </row>
    <row r="32" spans="1:54" x14ac:dyDescent="0.25">
      <c r="A32" s="18"/>
      <c r="B32" s="5" t="s">
        <v>16</v>
      </c>
      <c r="D32" s="45">
        <f t="shared" si="4"/>
        <v>65</v>
      </c>
      <c r="E32" s="46">
        <f t="shared" si="4"/>
        <v>366.5</v>
      </c>
      <c r="F32" s="28">
        <f t="shared" si="4"/>
        <v>26.841666666666669</v>
      </c>
      <c r="H32" s="12" t="s">
        <v>34</v>
      </c>
      <c r="I32" s="10">
        <v>529</v>
      </c>
      <c r="J32" s="10">
        <v>1293</v>
      </c>
      <c r="K32" s="10">
        <v>435</v>
      </c>
      <c r="L32" s="10">
        <v>98</v>
      </c>
      <c r="O32" s="10">
        <v>54</v>
      </c>
      <c r="P32" s="12" t="s">
        <v>76</v>
      </c>
      <c r="Q32" s="60">
        <v>145</v>
      </c>
      <c r="R32" s="63">
        <v>29</v>
      </c>
      <c r="S32" s="61"/>
      <c r="T32" s="61"/>
      <c r="V32" s="9"/>
      <c r="W32" s="12"/>
      <c r="X32" s="12"/>
      <c r="Y32" s="68" t="s">
        <v>128</v>
      </c>
      <c r="Z32">
        <v>2695</v>
      </c>
      <c r="AA32" s="67"/>
      <c r="AB32" s="12"/>
      <c r="AC32" s="90"/>
      <c r="AD32" s="10"/>
      <c r="AE32" s="10"/>
      <c r="AF32" s="9"/>
      <c r="AG32" s="10"/>
      <c r="AH32" s="10"/>
      <c r="AI32" s="10"/>
      <c r="AJ32" s="4"/>
      <c r="AK32" s="12"/>
      <c r="AM32" s="77" t="s">
        <v>18</v>
      </c>
      <c r="AN32" s="18"/>
      <c r="AO32" s="53">
        <v>423</v>
      </c>
      <c r="AP32" s="107">
        <v>1.0095465393794749</v>
      </c>
      <c r="AQ32" s="7"/>
      <c r="AR32" s="7"/>
      <c r="AV32" s="108" t="s">
        <v>196</v>
      </c>
      <c r="AW32" s="12"/>
      <c r="AX32" s="75">
        <v>59660</v>
      </c>
      <c r="AY32" s="75">
        <v>5369</v>
      </c>
      <c r="AZ32" s="26">
        <f>SUM(AX32:AY32)</f>
        <v>65029</v>
      </c>
      <c r="BA32" s="44">
        <f>AZ32/15</f>
        <v>4335.2666666666664</v>
      </c>
      <c r="BB32" s="10"/>
    </row>
    <row r="33" spans="1:54" x14ac:dyDescent="0.25">
      <c r="B33" s="12" t="s">
        <v>18</v>
      </c>
      <c r="D33" s="14">
        <f t="shared" si="4"/>
        <v>2532</v>
      </c>
      <c r="E33" s="15">
        <f t="shared" si="4"/>
        <v>13481</v>
      </c>
      <c r="F33" s="47">
        <f t="shared" si="4"/>
        <v>1002.5416666666666</v>
      </c>
      <c r="H33" s="12" t="s">
        <v>35</v>
      </c>
      <c r="I33" s="10">
        <v>504</v>
      </c>
      <c r="J33" s="10">
        <v>1293</v>
      </c>
      <c r="K33" s="10">
        <v>459</v>
      </c>
      <c r="L33" s="10">
        <v>98</v>
      </c>
      <c r="O33" s="10" t="s">
        <v>77</v>
      </c>
      <c r="P33" s="12" t="s">
        <v>78</v>
      </c>
      <c r="Q33" s="7">
        <v>389</v>
      </c>
      <c r="R33" s="7"/>
      <c r="S33" s="65"/>
      <c r="T33" s="65"/>
      <c r="V33" s="12"/>
      <c r="W33" s="12"/>
      <c r="X33" s="12"/>
      <c r="Y33" s="68" t="s">
        <v>129</v>
      </c>
      <c r="Z33">
        <v>97</v>
      </c>
      <c r="AA33" s="12"/>
      <c r="AB33" s="12"/>
      <c r="AC33" s="12"/>
      <c r="AD33" s="12"/>
      <c r="AE33" s="12"/>
      <c r="AF33" s="9" t="s">
        <v>102</v>
      </c>
      <c r="AG33" s="9"/>
      <c r="AH33" s="10"/>
      <c r="AI33" s="4" t="s">
        <v>4</v>
      </c>
      <c r="AJ33" s="4" t="s">
        <v>103</v>
      </c>
      <c r="AK33" s="12"/>
      <c r="AM33" s="108" t="s">
        <v>163</v>
      </c>
      <c r="AN33" s="12" t="s">
        <v>164</v>
      </c>
      <c r="AO33" s="12"/>
      <c r="AP33" s="12"/>
      <c r="AQ33" s="12"/>
      <c r="AR33" s="12"/>
      <c r="AV33" s="12"/>
      <c r="AW33" s="12"/>
      <c r="AX33" s="14">
        <f>SUM(AX31:AX32)</f>
        <v>99288</v>
      </c>
      <c r="AY33" s="14">
        <f>SUM(AY31:AY32)</f>
        <v>7580</v>
      </c>
      <c r="AZ33" s="26">
        <f>SUM(AX33:AY33)</f>
        <v>106868</v>
      </c>
      <c r="BA33" s="44">
        <f>AZ33/15</f>
        <v>7124.5333333333338</v>
      </c>
      <c r="BB33" s="12"/>
    </row>
    <row r="34" spans="1:54" x14ac:dyDescent="0.25">
      <c r="A34" s="9" t="s">
        <v>36</v>
      </c>
      <c r="D34" s="21">
        <f>D29+D33</f>
        <v>10207</v>
      </c>
      <c r="E34" s="29">
        <f>E29+E33</f>
        <v>122519.5</v>
      </c>
      <c r="F34" s="30">
        <f>F29+F33</f>
        <v>8434.0666666666657</v>
      </c>
      <c r="H34" s="55" t="s">
        <v>37</v>
      </c>
      <c r="I34" s="10">
        <v>467</v>
      </c>
      <c r="J34" s="10">
        <v>543</v>
      </c>
      <c r="K34" s="10">
        <v>388</v>
      </c>
      <c r="L34" s="10">
        <v>89</v>
      </c>
      <c r="O34" s="12"/>
      <c r="P34" s="66" t="s">
        <v>79</v>
      </c>
      <c r="Q34" s="22">
        <f>SUM(Q4:Q33)</f>
        <v>3938</v>
      </c>
      <c r="R34" s="22">
        <f>SUM(R4:R33)</f>
        <v>642</v>
      </c>
      <c r="S34" s="7"/>
      <c r="T34" s="67"/>
      <c r="V34" s="12"/>
      <c r="W34" s="12"/>
      <c r="X34" s="12"/>
      <c r="Y34" s="68" t="s">
        <v>130</v>
      </c>
      <c r="Z34">
        <v>2792</v>
      </c>
      <c r="AA34" s="12"/>
      <c r="AB34" s="12"/>
      <c r="AC34" s="12"/>
      <c r="AD34" s="12"/>
      <c r="AE34" s="12"/>
      <c r="AF34" s="12" t="s">
        <v>131</v>
      </c>
      <c r="AG34" s="10"/>
      <c r="AH34" s="12"/>
      <c r="AI34" s="10"/>
      <c r="AJ34" s="10"/>
      <c r="AK34" s="12"/>
      <c r="AM34" s="12" t="s">
        <v>165</v>
      </c>
      <c r="AN34" s="12"/>
      <c r="AO34" s="12"/>
      <c r="AP34" s="12"/>
      <c r="AQ34" s="12"/>
      <c r="AR34" s="12"/>
      <c r="AV34" s="12"/>
      <c r="AW34" s="12"/>
      <c r="AX34" s="12"/>
      <c r="AY34" s="12"/>
      <c r="AZ34" s="12"/>
      <c r="BA34" s="12"/>
      <c r="BB34" s="12"/>
    </row>
    <row r="35" spans="1:54" x14ac:dyDescent="0.25">
      <c r="A35" s="51"/>
      <c r="B35" s="52"/>
      <c r="C35" s="51"/>
      <c r="D35" s="51"/>
      <c r="E35" s="51"/>
      <c r="F35" s="51"/>
      <c r="G35" s="51"/>
      <c r="H35" s="12" t="s">
        <v>38</v>
      </c>
      <c r="I35" s="53">
        <f>I32+I33</f>
        <v>1033</v>
      </c>
      <c r="J35" s="10"/>
      <c r="K35" s="53">
        <f>K32+K33</f>
        <v>894</v>
      </c>
      <c r="L35" s="10"/>
      <c r="O35" s="12"/>
      <c r="P35" s="68" t="s">
        <v>80</v>
      </c>
      <c r="Q35" s="7"/>
      <c r="R35" s="7"/>
      <c r="S35" s="69"/>
      <c r="T35" s="65"/>
      <c r="V35" s="12"/>
      <c r="W35" s="7"/>
      <c r="X35" s="12"/>
      <c r="Y35" s="68" t="s">
        <v>132</v>
      </c>
      <c r="Z35">
        <v>2701</v>
      </c>
      <c r="AA35" s="51"/>
      <c r="AB35" s="12"/>
      <c r="AC35" s="12"/>
      <c r="AD35" s="12"/>
      <c r="AE35" s="12"/>
      <c r="AF35" s="12" t="s">
        <v>133</v>
      </c>
      <c r="AG35" s="10"/>
      <c r="AH35" s="83"/>
      <c r="AI35" s="10"/>
      <c r="AJ35" s="10"/>
      <c r="AK35" s="12"/>
      <c r="AM35" s="92" t="s">
        <v>166</v>
      </c>
      <c r="AN35" s="51"/>
      <c r="AO35" s="51"/>
      <c r="AP35" s="51"/>
      <c r="AQ35" s="51"/>
      <c r="AR35" s="51"/>
      <c r="AV35" s="4" t="s">
        <v>197</v>
      </c>
      <c r="AW35" s="12"/>
      <c r="AX35" s="7"/>
      <c r="AY35" s="7"/>
      <c r="AZ35" s="32"/>
      <c r="BA35" s="33"/>
      <c r="BB35" s="12"/>
    </row>
    <row r="36" spans="1:54" x14ac:dyDescent="0.25">
      <c r="A36" s="52"/>
      <c r="B36" s="51"/>
      <c r="C36" s="51"/>
      <c r="D36" s="51"/>
      <c r="E36" s="51"/>
      <c r="F36" s="51"/>
      <c r="G36" s="51"/>
      <c r="H36" s="12" t="s">
        <v>39</v>
      </c>
      <c r="I36" s="10">
        <v>54</v>
      </c>
      <c r="J36" s="10">
        <v>992</v>
      </c>
      <c r="K36" s="10">
        <v>43</v>
      </c>
      <c r="L36" s="10">
        <v>71</v>
      </c>
      <c r="O36" s="12"/>
      <c r="P36" s="12"/>
      <c r="Q36" s="7"/>
      <c r="R36" s="7"/>
      <c r="S36" s="65"/>
      <c r="T36" s="69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 t="s">
        <v>134</v>
      </c>
      <c r="AG36" s="10"/>
      <c r="AH36" s="83"/>
      <c r="AI36" s="10"/>
      <c r="AJ36" s="10"/>
      <c r="AK36" s="12"/>
      <c r="AM36" s="109" t="s">
        <v>167</v>
      </c>
      <c r="AN36" s="18"/>
      <c r="AO36" s="49"/>
      <c r="AP36" s="49"/>
      <c r="AQ36" s="51"/>
      <c r="AR36" s="51"/>
      <c r="AV36" s="12" t="s">
        <v>198</v>
      </c>
      <c r="AW36" s="12"/>
      <c r="AX36" s="75">
        <v>8616.5</v>
      </c>
      <c r="AY36" s="75">
        <v>5215</v>
      </c>
      <c r="AZ36" s="14">
        <f>SUM(AX36:AY36)</f>
        <v>13831.5</v>
      </c>
      <c r="BA36" s="47">
        <f>AZ36/12</f>
        <v>1152.625</v>
      </c>
      <c r="BB36" s="12"/>
    </row>
    <row r="37" spans="1:54" x14ac:dyDescent="0.25">
      <c r="A37" s="52"/>
      <c r="B37" s="51"/>
      <c r="C37" s="51"/>
      <c r="D37" s="51"/>
      <c r="E37" s="51"/>
      <c r="F37" s="51"/>
      <c r="G37" s="51"/>
      <c r="H37" s="52"/>
      <c r="I37" s="51"/>
      <c r="J37" s="51"/>
      <c r="K37" s="51"/>
      <c r="L37" s="51"/>
      <c r="O37" s="12"/>
      <c r="P37" s="66" t="s">
        <v>81</v>
      </c>
      <c r="Q37" s="22">
        <f>Q34+Q35</f>
        <v>3938</v>
      </c>
      <c r="R37" s="22">
        <f>R34+R35</f>
        <v>642</v>
      </c>
      <c r="S37" s="65"/>
      <c r="T37" s="65"/>
      <c r="V37" s="12"/>
      <c r="W37" s="52" t="s">
        <v>135</v>
      </c>
      <c r="X37" s="12"/>
      <c r="Y37" s="90"/>
      <c r="Z37" s="90"/>
      <c r="AA37" s="90"/>
      <c r="AB37" s="51"/>
      <c r="AC37" s="51"/>
      <c r="AD37" s="10"/>
      <c r="AE37" s="12"/>
      <c r="AF37" s="52" t="s">
        <v>136</v>
      </c>
      <c r="AG37" s="12"/>
      <c r="AH37" s="12"/>
      <c r="AI37" s="12"/>
      <c r="AJ37" s="92"/>
      <c r="AK37" s="51"/>
      <c r="AM37" s="110" t="s">
        <v>168</v>
      </c>
      <c r="AN37" s="18"/>
      <c r="AO37" s="18"/>
      <c r="AP37" s="18"/>
      <c r="AQ37" s="51"/>
      <c r="AR37" s="51"/>
      <c r="AV37" s="3" t="s">
        <v>18</v>
      </c>
      <c r="AW37" s="19"/>
      <c r="AX37" s="21">
        <f>SUM(AX33,AX36)</f>
        <v>107904.5</v>
      </c>
      <c r="AY37" s="21">
        <f>SUM(AY33,AY36)</f>
        <v>12795</v>
      </c>
      <c r="AZ37" s="14">
        <f>SUM(AX37:AY37)</f>
        <v>120699.5</v>
      </c>
      <c r="BA37" s="47">
        <f>AZ37/12</f>
        <v>10058.291666666666</v>
      </c>
      <c r="BB37" s="12"/>
    </row>
    <row r="38" spans="1:54" x14ac:dyDescent="0.25">
      <c r="O38" s="12"/>
      <c r="P38" s="68" t="s">
        <v>82</v>
      </c>
      <c r="Q38" s="70"/>
      <c r="R38" s="70"/>
      <c r="S38" s="65"/>
      <c r="T38" s="65"/>
      <c r="AM38" s="110" t="s">
        <v>169</v>
      </c>
      <c r="AN38" s="18"/>
      <c r="AO38" s="111"/>
      <c r="AP38" s="111"/>
      <c r="AQ38" s="51"/>
      <c r="AR38" s="51"/>
    </row>
    <row r="39" spans="1:54" x14ac:dyDescent="0.25">
      <c r="O39" s="51"/>
      <c r="P39" s="51"/>
      <c r="Q39" s="121" t="s">
        <v>83</v>
      </c>
      <c r="R39" s="121"/>
      <c r="S39" s="7"/>
      <c r="T39" s="7"/>
      <c r="AM39" s="110" t="s">
        <v>170</v>
      </c>
      <c r="AN39" s="18"/>
      <c r="AO39" s="111"/>
      <c r="AP39" s="111"/>
      <c r="AQ39" s="12"/>
      <c r="AR39" s="51"/>
    </row>
    <row r="40" spans="1:54" x14ac:dyDescent="0.25">
      <c r="O40" s="12"/>
      <c r="P40" s="12"/>
      <c r="Q40" s="12"/>
      <c r="R40" s="12"/>
      <c r="S40" s="65"/>
      <c r="T40" s="65"/>
      <c r="AM40" s="110" t="s">
        <v>171</v>
      </c>
      <c r="AN40" s="18"/>
      <c r="AO40" s="68"/>
      <c r="AP40" s="68"/>
      <c r="AQ40" s="12"/>
      <c r="AR40" s="51"/>
    </row>
  </sheetData>
  <mergeCells count="19">
    <mergeCell ref="G27:L27"/>
    <mergeCell ref="I29:J29"/>
    <mergeCell ref="K29:L29"/>
    <mergeCell ref="A1:F1"/>
    <mergeCell ref="G1:L1"/>
    <mergeCell ref="A2:F2"/>
    <mergeCell ref="O1:T1"/>
    <mergeCell ref="Q39:R39"/>
    <mergeCell ref="V1:AD1"/>
    <mergeCell ref="AE1:AK1"/>
    <mergeCell ref="W2:AE2"/>
    <mergeCell ref="V3:AD3"/>
    <mergeCell ref="V4:AD4"/>
    <mergeCell ref="AE25:AK25"/>
    <mergeCell ref="AM1:AR1"/>
    <mergeCell ref="AM23:AR23"/>
    <mergeCell ref="AV1:BB1"/>
    <mergeCell ref="AV25:BB25"/>
    <mergeCell ref="AV26:BB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T1" workbookViewId="0">
      <selection activeCell="AA31" sqref="AA31"/>
    </sheetView>
  </sheetViews>
  <sheetFormatPr defaultRowHeight="15" x14ac:dyDescent="0.25"/>
  <sheetData>
    <row r="1" spans="1:24" x14ac:dyDescent="0.25">
      <c r="A1">
        <v>1583</v>
      </c>
    </row>
    <row r="2" spans="1:24" x14ac:dyDescent="0.25">
      <c r="A2">
        <v>560</v>
      </c>
      <c r="D2">
        <v>148</v>
      </c>
      <c r="G2">
        <v>444</v>
      </c>
      <c r="X2">
        <v>110</v>
      </c>
    </row>
    <row r="3" spans="1:24" x14ac:dyDescent="0.25">
      <c r="D3">
        <v>44</v>
      </c>
      <c r="G3">
        <v>138</v>
      </c>
      <c r="J3">
        <v>55</v>
      </c>
      <c r="O3">
        <v>110</v>
      </c>
      <c r="X3">
        <v>4</v>
      </c>
    </row>
    <row r="4" spans="1:24" x14ac:dyDescent="0.25">
      <c r="J4">
        <v>1</v>
      </c>
      <c r="O4">
        <v>4</v>
      </c>
      <c r="X4">
        <v>23</v>
      </c>
    </row>
    <row r="5" spans="1:24" x14ac:dyDescent="0.25">
      <c r="A5">
        <v>110</v>
      </c>
      <c r="J5">
        <v>11</v>
      </c>
      <c r="O5">
        <v>23</v>
      </c>
      <c r="X5">
        <v>36</v>
      </c>
    </row>
    <row r="6" spans="1:24" x14ac:dyDescent="0.25">
      <c r="A6">
        <v>4</v>
      </c>
      <c r="D6">
        <v>18</v>
      </c>
      <c r="G6">
        <v>37</v>
      </c>
      <c r="J6">
        <v>23</v>
      </c>
      <c r="O6">
        <v>36</v>
      </c>
      <c r="X6">
        <v>836</v>
      </c>
    </row>
    <row r="7" spans="1:24" x14ac:dyDescent="0.25">
      <c r="A7">
        <v>23</v>
      </c>
      <c r="D7">
        <v>1</v>
      </c>
      <c r="G7">
        <v>2</v>
      </c>
      <c r="J7">
        <v>320</v>
      </c>
      <c r="O7">
        <v>836</v>
      </c>
      <c r="X7">
        <v>87</v>
      </c>
    </row>
    <row r="8" spans="1:24" x14ac:dyDescent="0.25">
      <c r="A8">
        <v>36</v>
      </c>
      <c r="D8">
        <v>1</v>
      </c>
      <c r="G8">
        <v>11</v>
      </c>
      <c r="J8">
        <v>49</v>
      </c>
      <c r="O8">
        <v>87</v>
      </c>
      <c r="X8">
        <v>35</v>
      </c>
    </row>
    <row r="9" spans="1:24" x14ac:dyDescent="0.25">
      <c r="A9">
        <v>836</v>
      </c>
      <c r="D9">
        <v>3</v>
      </c>
      <c r="G9">
        <v>10</v>
      </c>
      <c r="J9">
        <v>0</v>
      </c>
      <c r="O9">
        <v>35</v>
      </c>
    </row>
    <row r="10" spans="1:24" x14ac:dyDescent="0.25">
      <c r="A10">
        <v>87</v>
      </c>
      <c r="D10">
        <v>160</v>
      </c>
      <c r="G10">
        <v>356</v>
      </c>
      <c r="J10">
        <f>SUM(J3:J9)</f>
        <v>459</v>
      </c>
      <c r="O10">
        <v>3274</v>
      </c>
    </row>
    <row r="11" spans="1:24" x14ac:dyDescent="0.25">
      <c r="A11">
        <v>35</v>
      </c>
      <c r="D11">
        <v>7</v>
      </c>
      <c r="G11">
        <v>31</v>
      </c>
      <c r="O11">
        <f>SUM(O3:O10)</f>
        <v>4405</v>
      </c>
    </row>
    <row r="12" spans="1:24" x14ac:dyDescent="0.25">
      <c r="A12">
        <f>SUM(A1:A11)</f>
        <v>3274</v>
      </c>
      <c r="D12">
        <v>11</v>
      </c>
      <c r="G12">
        <v>24</v>
      </c>
    </row>
    <row r="13" spans="1:24" x14ac:dyDescent="0.25">
      <c r="D13">
        <f>SUM(D2:D12)</f>
        <v>393</v>
      </c>
      <c r="G13">
        <f>SUM(G2:G12)</f>
        <v>1053</v>
      </c>
    </row>
    <row r="17" spans="7:7" x14ac:dyDescent="0.25">
      <c r="G17">
        <v>110</v>
      </c>
    </row>
    <row r="18" spans="7:7" x14ac:dyDescent="0.25">
      <c r="G18">
        <v>4</v>
      </c>
    </row>
    <row r="19" spans="7:7" x14ac:dyDescent="0.25">
      <c r="G19">
        <v>23</v>
      </c>
    </row>
    <row r="20" spans="7:7" x14ac:dyDescent="0.25">
      <c r="G20">
        <v>36</v>
      </c>
    </row>
    <row r="21" spans="7:7" x14ac:dyDescent="0.25">
      <c r="G21">
        <v>836</v>
      </c>
    </row>
    <row r="22" spans="7:7" x14ac:dyDescent="0.25">
      <c r="G22">
        <v>87</v>
      </c>
    </row>
    <row r="23" spans="7:7" x14ac:dyDescent="0.25">
      <c r="G23">
        <v>35</v>
      </c>
    </row>
    <row r="24" spans="7:7" x14ac:dyDescent="0.25">
      <c r="G24">
        <v>3274</v>
      </c>
    </row>
    <row r="25" spans="7:7" x14ac:dyDescent="0.25">
      <c r="G25">
        <f>SUM(G17:G24)</f>
        <v>4405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Sheet1</vt:lpstr>
    </vt:vector>
  </TitlesOfParts>
  <Company>Southern CT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Ben-Avie, Michael</dc:creator>
  <cp:lastModifiedBy>Ben-Avie, Michael</cp:lastModifiedBy>
  <dcterms:created xsi:type="dcterms:W3CDTF">2017-09-18T16:35:22Z</dcterms:created>
  <dcterms:modified xsi:type="dcterms:W3CDTF">2017-10-08T17:03:21Z</dcterms:modified>
</cp:coreProperties>
</file>